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120" windowHeight="12015" firstSheet="2" activeTab="7"/>
  </bookViews>
  <sheets>
    <sheet name="Cantwell 10 years" sheetId="1" r:id="rId1"/>
    <sheet name="1879-88" sheetId="2" r:id="rId2"/>
    <sheet name="1888-1909" sheetId="3" r:id="rId3"/>
    <sheet name="1958-1973" sheetId="4" r:id="rId4"/>
    <sheet name="1974-1986" sheetId="5" r:id="rId5"/>
    <sheet name="1987-1991" sheetId="6" r:id="rId6"/>
    <sheet name="1993-2011" sheetId="7" r:id="rId7"/>
    <sheet name="Aggregate" sheetId="8" r:id="rId8"/>
    <sheet name="Graphs" sheetId="9" r:id="rId9"/>
    <sheet name="Sheet1" sheetId="10" r:id="rId10"/>
  </sheets>
  <definedNames/>
  <calcPr fullCalcOnLoad="1"/>
</workbook>
</file>

<file path=xl/comments5.xml><?xml version="1.0" encoding="utf-8"?>
<comments xmlns="http://schemas.openxmlformats.org/spreadsheetml/2006/main">
  <authors>
    <author>Oliver Morley</author>
  </authors>
  <commentList>
    <comment ref="I5" authorId="0">
      <text>
        <r>
          <rPr>
            <b/>
            <sz val="8"/>
            <rFont val="Tahoma"/>
            <family val="2"/>
          </rPr>
          <t>Oliver Morley:</t>
        </r>
        <r>
          <rPr>
            <sz val="8"/>
            <rFont val="Tahoma"/>
            <family val="2"/>
          </rPr>
          <t xml:space="preserve">
Estimate as they didn't give us this information</t>
        </r>
      </text>
    </comment>
    <comment ref="I8" authorId="0">
      <text>
        <r>
          <rPr>
            <b/>
            <sz val="8"/>
            <rFont val="Tahoma"/>
            <family val="2"/>
          </rPr>
          <t>Oliver Morley:</t>
        </r>
        <r>
          <rPr>
            <sz val="8"/>
            <rFont val="Tahoma"/>
            <family val="2"/>
          </rPr>
          <t xml:space="preserve">
Estimate as they didn't give us this information</t>
        </r>
      </text>
    </comment>
    <comment ref="I6" authorId="0">
      <text>
        <r>
          <rPr>
            <b/>
            <sz val="8"/>
            <rFont val="Tahoma"/>
            <family val="2"/>
          </rPr>
          <t>Oliver Morley:</t>
        </r>
        <r>
          <rPr>
            <sz val="8"/>
            <rFont val="Tahoma"/>
            <family val="2"/>
          </rPr>
          <t xml:space="preserve">
Estimate as they didn't give us this information</t>
        </r>
      </text>
    </comment>
    <comment ref="I7" authorId="0">
      <text>
        <r>
          <rPr>
            <b/>
            <sz val="8"/>
            <rFont val="Tahoma"/>
            <family val="2"/>
          </rPr>
          <t>Oliver Morley:</t>
        </r>
        <r>
          <rPr>
            <sz val="8"/>
            <rFont val="Tahoma"/>
            <family val="2"/>
          </rPr>
          <t xml:space="preserve">
Estimate as they didn't give us this information</t>
        </r>
      </text>
    </comment>
    <comment ref="I10" authorId="0">
      <text>
        <r>
          <rPr>
            <b/>
            <sz val="8"/>
            <rFont val="Tahoma"/>
            <family val="2"/>
          </rPr>
          <t>Oliver Morley:</t>
        </r>
        <r>
          <rPr>
            <sz val="8"/>
            <rFont val="Tahoma"/>
            <family val="2"/>
          </rPr>
          <t xml:space="preserve">
Estimate as they didn't give us this information</t>
        </r>
      </text>
    </comment>
    <comment ref="I9" authorId="0">
      <text>
        <r>
          <rPr>
            <b/>
            <sz val="8"/>
            <rFont val="Tahoma"/>
            <family val="2"/>
          </rPr>
          <t>Oliver Morley:</t>
        </r>
        <r>
          <rPr>
            <sz val="8"/>
            <rFont val="Tahoma"/>
            <family val="2"/>
          </rPr>
          <t xml:space="preserve">
Estimate as they didn't give us this information</t>
        </r>
      </text>
    </comment>
    <comment ref="I11" authorId="0">
      <text>
        <r>
          <rPr>
            <b/>
            <sz val="8"/>
            <rFont val="Tahoma"/>
            <family val="2"/>
          </rPr>
          <t>Oliver Morley:</t>
        </r>
        <r>
          <rPr>
            <sz val="8"/>
            <rFont val="Tahoma"/>
            <family val="2"/>
          </rPr>
          <t xml:space="preserve">
Estimate as they didn't give us this information</t>
        </r>
      </text>
    </comment>
    <comment ref="I12" authorId="0">
      <text>
        <r>
          <rPr>
            <b/>
            <sz val="8"/>
            <rFont val="Tahoma"/>
            <family val="2"/>
          </rPr>
          <t>Oliver Morley:</t>
        </r>
        <r>
          <rPr>
            <sz val="8"/>
            <rFont val="Tahoma"/>
            <family val="2"/>
          </rPr>
          <t xml:space="preserve">
Estimate as they didn't give us this information</t>
        </r>
      </text>
    </comment>
    <comment ref="I13" authorId="0">
      <text>
        <r>
          <rPr>
            <b/>
            <sz val="8"/>
            <rFont val="Tahoma"/>
            <family val="2"/>
          </rPr>
          <t>Oliver Morley:</t>
        </r>
        <r>
          <rPr>
            <sz val="8"/>
            <rFont val="Tahoma"/>
            <family val="2"/>
          </rPr>
          <t xml:space="preserve">
Estimate as they didn't give us this information</t>
        </r>
      </text>
    </comment>
  </commentList>
</comments>
</file>

<file path=xl/comments8.xml><?xml version="1.0" encoding="utf-8"?>
<comments xmlns="http://schemas.openxmlformats.org/spreadsheetml/2006/main">
  <authors>
    <author>Oliver Morley</author>
  </authors>
  <commentList>
    <comment ref="B36" authorId="0">
      <text>
        <r>
          <rPr>
            <b/>
            <sz val="8"/>
            <rFont val="Tahoma"/>
            <family val="2"/>
          </rPr>
          <t>Oliver Morley:</t>
        </r>
        <r>
          <rPr>
            <sz val="8"/>
            <rFont val="Tahoma"/>
            <family val="2"/>
          </rPr>
          <t xml:space="preserve">
Average of two years either side</t>
        </r>
      </text>
    </comment>
    <comment ref="B3" authorId="0">
      <text>
        <r>
          <rPr>
            <b/>
            <sz val="8"/>
            <rFont val="Tahoma"/>
            <family val="2"/>
          </rPr>
          <t>Oliver Morley:</t>
        </r>
        <r>
          <rPr>
            <sz val="8"/>
            <rFont val="Tahoma"/>
            <family val="2"/>
          </rPr>
          <t xml:space="preserve">
Average of two years either side</t>
        </r>
      </text>
    </comment>
  </commentList>
</comments>
</file>

<file path=xl/sharedStrings.xml><?xml version="1.0" encoding="utf-8"?>
<sst xmlns="http://schemas.openxmlformats.org/spreadsheetml/2006/main" count="915" uniqueCount="477">
  <si>
    <t>Salaries</t>
  </si>
  <si>
    <t>General administrative expenditure</t>
  </si>
  <si>
    <t>Total</t>
  </si>
  <si>
    <t>Payments to agencies for labour services</t>
  </si>
  <si>
    <t>Public records committee</t>
  </si>
  <si>
    <t>Additional expenditure (maintenance, fuel, rates, stationery and printing, superannuation, etc)</t>
  </si>
  <si>
    <t>Payments to Bfi</t>
  </si>
  <si>
    <t>Accomodation charges etc</t>
  </si>
  <si>
    <t>Domesday Exhibition</t>
  </si>
  <si>
    <t>Machine-readable data archive</t>
  </si>
  <si>
    <t>Other equipment</t>
  </si>
  <si>
    <t>Accomodation</t>
  </si>
  <si>
    <t>Kew extension</t>
  </si>
  <si>
    <t>Total running costs</t>
  </si>
  <si>
    <t>Total capital costs</t>
  </si>
  <si>
    <t>TOTAL</t>
  </si>
  <si>
    <t>Net cost of output</t>
  </si>
  <si>
    <t>1879-80</t>
  </si>
  <si>
    <t>(Class I.) Buildings</t>
  </si>
  <si>
    <t>(Class I.) Rates.</t>
  </si>
  <si>
    <t>(Class II) Cost of Audit</t>
  </si>
  <si>
    <t>(Class II.) Printing and Stationery.</t>
  </si>
  <si>
    <t>(Class VI.) Superannuations.</t>
  </si>
  <si>
    <t>(Revenue) Postage and Telegrams.</t>
  </si>
  <si>
    <t>Expenses charged on other Votes.</t>
  </si>
  <si>
    <t>Aid Expenditure, Gross, shown in Appropriation Account.</t>
  </si>
  <si>
    <t>Gross Total Cost</t>
  </si>
  <si>
    <t>Deduct Receipts by Inland Revenue Department (Stamps).</t>
  </si>
  <si>
    <t>Net Total Cost</t>
  </si>
  <si>
    <t>1880-81</t>
  </si>
  <si>
    <t>1881-82</t>
  </si>
  <si>
    <t>1882-83</t>
  </si>
  <si>
    <t>1883-84</t>
  </si>
  <si>
    <t>1884-85</t>
  </si>
  <si>
    <t>1885-86</t>
  </si>
  <si>
    <t>1886-87</t>
  </si>
  <si>
    <t>1887-88</t>
  </si>
  <si>
    <t>£</t>
  </si>
  <si>
    <t>-</t>
  </si>
  <si>
    <t>--</t>
  </si>
  <si>
    <t>Public Record Office, England - Statement of Total and Net Cost, 1879-80 to 1887-88*</t>
  </si>
  <si>
    <t>* Extracted from the Comptroller and Auditor-General's Reports on the Annual Appropriation Accounts of the Public Record Office, except the figures marked +, which are taken from the Finance Accounts.</t>
  </si>
  <si>
    <t>456+</t>
  </si>
  <si>
    <t>Year.</t>
  </si>
  <si>
    <t>Rates.</t>
  </si>
  <si>
    <t>Buildings Maintenance, Furniture, Surveys, &amp;c.</t>
  </si>
  <si>
    <t>Cost of Audit.</t>
  </si>
  <si>
    <t>Printing and Stationery.</t>
  </si>
  <si>
    <t>Superannuation.</t>
  </si>
  <si>
    <t>Postage.</t>
  </si>
  <si>
    <t>Telegraph.</t>
  </si>
  <si>
    <t>Total.</t>
  </si>
  <si>
    <t>Add. Expenditure as shown in the Appropriation Accounts.</t>
  </si>
  <si>
    <t>Gross Cost.</t>
  </si>
  <si>
    <t>Deduct Receipts (Various).</t>
  </si>
  <si>
    <t>Net Cost.</t>
  </si>
  <si>
    <t>1888-89</t>
  </si>
  <si>
    <t>1889-90</t>
  </si>
  <si>
    <t>1890-91</t>
  </si>
  <si>
    <t>1891-92</t>
  </si>
  <si>
    <t>1892-93</t>
  </si>
  <si>
    <t>1893-94</t>
  </si>
  <si>
    <t>1894-95</t>
  </si>
  <si>
    <t>1895-96</t>
  </si>
  <si>
    <t>1896-97</t>
  </si>
  <si>
    <t>1897-98</t>
  </si>
  <si>
    <t>1898-99</t>
  </si>
  <si>
    <t>1899-00</t>
  </si>
  <si>
    <t>1900-01</t>
  </si>
  <si>
    <t>1901-02</t>
  </si>
  <si>
    <t>1902-03</t>
  </si>
  <si>
    <t>1903-04</t>
  </si>
  <si>
    <t>1904-05</t>
  </si>
  <si>
    <t>1905-06</t>
  </si>
  <si>
    <t>1906-07</t>
  </si>
  <si>
    <t>1907-08</t>
  </si>
  <si>
    <t>1908-09</t>
  </si>
  <si>
    <t>1909-10</t>
  </si>
  <si>
    <t>Source: Appendices to the Royal Commission on Public Records, Volume I, Part II, 1912, p30</t>
  </si>
  <si>
    <t>s.</t>
  </si>
  <si>
    <t>d.</t>
  </si>
  <si>
    <t>Public Record Office, England. - Statement of Gross and Net Cost, 1888-89 to 1909-10*</t>
  </si>
  <si>
    <t>*Taken from Appropriation Accounts: Statement of Gross and Net Total Cost</t>
  </si>
  <si>
    <t>Source: Appendices to the Royal Commission on Public Records, Volume I, Part II, 1912, p31</t>
  </si>
  <si>
    <t>Note: From 1974 "The cost of additional expenditure on maintenance, fuel, rates, stationery and printing, superannuation, etc. Which has been included in previous years, is no longer readily available"</t>
  </si>
  <si>
    <t>Running costs £</t>
  </si>
  <si>
    <t>Capital costs £</t>
  </si>
  <si>
    <t>Works / Other works and major maintenance</t>
  </si>
  <si>
    <t>Machine-readable data archive / IT project development and furniture</t>
  </si>
  <si>
    <t>Year</t>
  </si>
  <si>
    <t>Cost estimates £</t>
  </si>
  <si>
    <t>not provided</t>
  </si>
  <si>
    <t>Source - Keeper's Annual Reports</t>
  </si>
  <si>
    <t>Source - Keeper's Annual Reports/The National Archives' Annual Reports and Accounts</t>
  </si>
  <si>
    <t>SW Note 14/03/2013 - Not quite sure which line from the annual reports to use here. Will review on my return from leave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</si>
  <si>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</si>
  <si>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</si>
  <si>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</si>
  <si>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</si>
  <si>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</si>
  <si>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</si>
  <si>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</si>
  <si>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</si>
  <si>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</si>
  <si>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</si>
  <si>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</si>
  <si>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</si>
  <si>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</si>
  <si>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</si>
  <si>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</si>
  <si>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</si>
  <si>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</si>
  <si>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</si>
  <si>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</si>
  <si>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</si>
  <si>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</si>
  <si>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</si>
  <si>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</si>
  <si>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</si>
  <si>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</si>
  <si>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</si>
  <si>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</si>
  <si>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</si>
  <si>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</si>
  <si>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</si>
  <si>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</si>
  <si>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</si>
  <si>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</si>
  <si>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</si>
  <si>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</si>
  <si>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</si>
  <si>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</si>
  <si>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</si>
  <si>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</si>
  <si>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</si>
  <si>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</si>
  <si>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</si>
  <si>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</si>
  <si>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</si>
  <si>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</si>
  <si>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</si>
  <si>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</si>
  <si>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</si>
  <si>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</si>
  <si>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</si>
  <si>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</si>
  <si>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</si>
  <si>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</si>
  <si>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</si>
  <si>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</si>
  <si>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Real cost (2012 prices)</t>
  </si>
  <si>
    <t>Net cash requirement outturn, Net operating cost</t>
  </si>
  <si>
    <t>Incidental</t>
  </si>
  <si>
    <t>Calendars</t>
  </si>
  <si>
    <t>Receipts</t>
  </si>
  <si>
    <t>2013/14</t>
  </si>
  <si>
    <t>2014/15</t>
  </si>
  <si>
    <t>2015/16</t>
  </si>
  <si>
    <t>Building Kew 2, adjusted</t>
  </si>
  <si>
    <t>OM note - on this basis I have calculated an average increase, but 2/3 of the increase after Kew was opened in 1977</t>
  </si>
  <si>
    <t>Kew 1, not included except for maintenance increase</t>
  </si>
  <si>
    <t>Additional Accomodation cost charge from property holdings</t>
  </si>
  <si>
    <t>Over the period from 94 to 98 there are a series of non-standard costs incurred as a result of Kew 2, including a charge levied by property holdings, and a works cost</t>
  </si>
  <si>
    <t>for transfer from Chancery Lane. I have removed these as best as I can.</t>
  </si>
  <si>
    <t>OPSI joins : £1.7m</t>
  </si>
  <si>
    <t>HMC joins - 20 people est. £1m</t>
  </si>
  <si>
    <t>GDP</t>
  </si>
  <si>
    <t>Real Cost Indexed 1958=100</t>
  </si>
  <si>
    <t>TNA Cost Nominal</t>
  </si>
  <si>
    <t>RPI Index (1974=100), forecast inflation of 2%</t>
  </si>
  <si>
    <t>Comments</t>
  </si>
  <si>
    <t>GDP 1958=100</t>
  </si>
  <si>
    <t>SLD joins: £1m</t>
  </si>
  <si>
    <t>IHYQ</t>
  </si>
  <si>
    <t>ABMI</t>
  </si>
  <si>
    <t>YBHA</t>
  </si>
  <si>
    <t>IHXT</t>
  </si>
  <si>
    <t>IHXW</t>
  </si>
  <si>
    <t>Gross Domestic Product in Year, quarter</t>
  </si>
  <si>
    <t>Gross Domestic Product: Quarter on Quarter Growth.</t>
  </si>
  <si>
    <t>Chained volume measures: Seasonally adjusted. £m</t>
  </si>
  <si>
    <t>GDP, not adjusted for inflation £m</t>
  </si>
  <si>
    <t>Per person Non-inflation</t>
  </si>
  <si>
    <t>Per person, inflation adjusted</t>
  </si>
  <si>
    <t>1955 Q1</t>
  </si>
  <si>
    <t>1955 Q2</t>
  </si>
  <si>
    <t>1955 Q3</t>
  </si>
  <si>
    <t>1955 Q4</t>
  </si>
  <si>
    <t>1956 Q1</t>
  </si>
  <si>
    <t>1956 Q2</t>
  </si>
  <si>
    <t>1956 Q3</t>
  </si>
  <si>
    <t>1956 Q4</t>
  </si>
  <si>
    <t>1957 Q1</t>
  </si>
  <si>
    <t>1957 Q2</t>
  </si>
  <si>
    <t>1957 Q3</t>
  </si>
  <si>
    <t>1957 Q4</t>
  </si>
  <si>
    <t>1958 Q1</t>
  </si>
  <si>
    <t>1958 Q2</t>
  </si>
  <si>
    <t>1958 Q3</t>
  </si>
  <si>
    <t>1958 Q4</t>
  </si>
  <si>
    <t>1959 Q1</t>
  </si>
  <si>
    <t>1959 Q2</t>
  </si>
  <si>
    <t>1959 Q3</t>
  </si>
  <si>
    <t>1959 Q4</t>
  </si>
  <si>
    <t>1960 Q1</t>
  </si>
  <si>
    <t>1960 Q2</t>
  </si>
  <si>
    <t>1960 Q3</t>
  </si>
  <si>
    <t>1960 Q4</t>
  </si>
  <si>
    <t>1961 Q1</t>
  </si>
  <si>
    <t>1961 Q2</t>
  </si>
  <si>
    <t>1961 Q3</t>
  </si>
  <si>
    <t>1961 Q4</t>
  </si>
  <si>
    <t>1962 Q1</t>
  </si>
  <si>
    <t>1962 Q2</t>
  </si>
  <si>
    <t>1962 Q3</t>
  </si>
  <si>
    <t>1962 Q4</t>
  </si>
  <si>
    <t>1963 Q1</t>
  </si>
  <si>
    <t>1963 Q2</t>
  </si>
  <si>
    <t>1963 Q3</t>
  </si>
  <si>
    <t>1963 Q4</t>
  </si>
  <si>
    <t>1964 Q1</t>
  </si>
  <si>
    <t>1964 Q2</t>
  </si>
  <si>
    <t>1964 Q3</t>
  </si>
  <si>
    <t>1964 Q4</t>
  </si>
  <si>
    <t>1965 Q1</t>
  </si>
  <si>
    <t>1965 Q2</t>
  </si>
  <si>
    <t>1965 Q3</t>
  </si>
  <si>
    <t>1965 Q4</t>
  </si>
  <si>
    <t>1966 Q1</t>
  </si>
  <si>
    <t>1966 Q2</t>
  </si>
  <si>
    <t>1966 Q3</t>
  </si>
  <si>
    <t>1966 Q4</t>
  </si>
  <si>
    <t>1967 Q1</t>
  </si>
  <si>
    <t>1967 Q2</t>
  </si>
  <si>
    <t>1967 Q3</t>
  </si>
  <si>
    <t>1967 Q4</t>
  </si>
  <si>
    <t>1968 Q1</t>
  </si>
  <si>
    <t>1968 Q2</t>
  </si>
  <si>
    <t>1968 Q3</t>
  </si>
  <si>
    <t>1968 Q4</t>
  </si>
  <si>
    <t>1969 Q1</t>
  </si>
  <si>
    <t>1969 Q2</t>
  </si>
  <si>
    <t>1969 Q3</t>
  </si>
  <si>
    <t>1969 Q4</t>
  </si>
  <si>
    <t>1970 Q1</t>
  </si>
  <si>
    <t>1970 Q2</t>
  </si>
  <si>
    <t>1970 Q3</t>
  </si>
  <si>
    <t>1970 Q4</t>
  </si>
  <si>
    <t>1971 Q1</t>
  </si>
  <si>
    <t>1971 Q2</t>
  </si>
  <si>
    <t>1971 Q3</t>
  </si>
  <si>
    <t>1971 Q4</t>
  </si>
  <si>
    <t>1972 Q1</t>
  </si>
  <si>
    <t>1972 Q2</t>
  </si>
  <si>
    <t>1972 Q3</t>
  </si>
  <si>
    <t>1972 Q4</t>
  </si>
  <si>
    <t>1973 Q1</t>
  </si>
  <si>
    <t>1973 Q2</t>
  </si>
  <si>
    <t>1973 Q3</t>
  </si>
  <si>
    <t>1973 Q4</t>
  </si>
  <si>
    <t>1974 Q1</t>
  </si>
  <si>
    <t>1974 Q2</t>
  </si>
  <si>
    <t>1974 Q3</t>
  </si>
  <si>
    <t>1974 Q4</t>
  </si>
  <si>
    <t>1975 Q1</t>
  </si>
  <si>
    <t>1975 Q2</t>
  </si>
  <si>
    <t>1975 Q3</t>
  </si>
  <si>
    <t>1975 Q4</t>
  </si>
  <si>
    <t>1976 Q1</t>
  </si>
  <si>
    <t>1976 Q2</t>
  </si>
  <si>
    <t>1976 Q3</t>
  </si>
  <si>
    <t>1976 Q4</t>
  </si>
  <si>
    <t>1977 Q1</t>
  </si>
  <si>
    <t>1977 Q2</t>
  </si>
  <si>
    <t>1977 Q3</t>
  </si>
  <si>
    <t>1977 Q4</t>
  </si>
  <si>
    <t>1978 Q1</t>
  </si>
  <si>
    <t>1978 Q2</t>
  </si>
  <si>
    <t>1978 Q3</t>
  </si>
  <si>
    <t>1978 Q4</t>
  </si>
  <si>
    <t>1979 Q1</t>
  </si>
  <si>
    <t>1979 Q2</t>
  </si>
  <si>
    <t>1979 Q3</t>
  </si>
  <si>
    <t>1979 Q4</t>
  </si>
  <si>
    <t>1980 Q1</t>
  </si>
  <si>
    <t>1980 Q2</t>
  </si>
  <si>
    <t>1980 Q3</t>
  </si>
  <si>
    <t>1980 Q4</t>
  </si>
  <si>
    <t>1981 Q1</t>
  </si>
  <si>
    <t>1981 Q2</t>
  </si>
  <si>
    <t>1981 Q3</t>
  </si>
  <si>
    <t>1981 Q4</t>
  </si>
  <si>
    <t>1982 Q1</t>
  </si>
  <si>
    <t>1982 Q2</t>
  </si>
  <si>
    <t>1982 Q3</t>
  </si>
  <si>
    <t>1982 Q4</t>
  </si>
  <si>
    <t>1983 Q1</t>
  </si>
  <si>
    <t>1983 Q2</t>
  </si>
  <si>
    <t>1983 Q3</t>
  </si>
  <si>
    <t>1983 Q4</t>
  </si>
  <si>
    <t>1984 Q1</t>
  </si>
  <si>
    <t>1984 Q2</t>
  </si>
  <si>
    <t>1984 Q3</t>
  </si>
  <si>
    <t>1984 Q4</t>
  </si>
  <si>
    <t>1985 Q1</t>
  </si>
  <si>
    <t>1985 Q2</t>
  </si>
  <si>
    <t>1985 Q3</t>
  </si>
  <si>
    <t>1985 Q4</t>
  </si>
  <si>
    <t>1986 Q1</t>
  </si>
  <si>
    <t>1986 Q2</t>
  </si>
  <si>
    <t>1986 Q3</t>
  </si>
  <si>
    <t>1986 Q4</t>
  </si>
  <si>
    <t>1987 Q1</t>
  </si>
  <si>
    <t>1987 Q2</t>
  </si>
  <si>
    <t>1987 Q3</t>
  </si>
  <si>
    <t>1987 Q4</t>
  </si>
  <si>
    <t>1988 Q1</t>
  </si>
  <si>
    <t>1988 Q2</t>
  </si>
  <si>
    <t>1988 Q3</t>
  </si>
  <si>
    <t>1988 Q4</t>
  </si>
  <si>
    <t>1989 Q1</t>
  </si>
  <si>
    <t>1989 Q2</t>
  </si>
  <si>
    <t>1989 Q3</t>
  </si>
  <si>
    <t>1989 Q4</t>
  </si>
  <si>
    <t>1990 Q1</t>
  </si>
  <si>
    <t>1990 Q2</t>
  </si>
  <si>
    <t>1990 Q3</t>
  </si>
  <si>
    <t>1990 Q4</t>
  </si>
  <si>
    <t>1991 Q1</t>
  </si>
  <si>
    <t>1991 Q2</t>
  </si>
  <si>
    <t>1991 Q3</t>
  </si>
  <si>
    <t>1991 Q4</t>
  </si>
  <si>
    <t>1992 Q1</t>
  </si>
  <si>
    <t>1992 Q2</t>
  </si>
  <si>
    <t>1992 Q3</t>
  </si>
  <si>
    <t>1992 Q4</t>
  </si>
  <si>
    <t>1993 Q1</t>
  </si>
  <si>
    <t>1993 Q2</t>
  </si>
  <si>
    <t>1993 Q3</t>
  </si>
  <si>
    <t>1993 Q4</t>
  </si>
  <si>
    <t>1994 Q1</t>
  </si>
  <si>
    <t>1994 Q2</t>
  </si>
  <si>
    <t>1994 Q3</t>
  </si>
  <si>
    <t>1994 Q4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</si>
  <si>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</si>
  <si>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</si>
  <si>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</si>
  <si>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</si>
  <si>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</si>
  <si>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</si>
  <si>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</si>
  <si>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</si>
  <si>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</si>
  <si>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</si>
  <si>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</si>
  <si>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</si>
  <si>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</si>
  <si>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</si>
  <si>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</si>
  <si>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</si>
  <si>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</si>
  <si>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</si>
  <si>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</si>
  <si>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</si>
  <si>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</si>
  <si>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</si>
  <si>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</si>
  <si>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</si>
  <si>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</si>
  <si>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</si>
  <si>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</si>
  <si>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</si>
  <si>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</si>
  <si>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</si>
  <si>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</si>
  <si>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</si>
  <si>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</si>
  <si>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</si>
  <si>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</si>
  <si>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</si>
  <si>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</si>
  <si>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</si>
  <si>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</si>
  <si>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</si>
  <si>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</si>
  <si>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</si>
  <si>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</si>
  <si>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</si>
  <si>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</si>
  <si>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</si>
  <si>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</si>
  <si>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</si>
  <si>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</si>
  <si>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</si>
  <si>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</si>
  <si>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</si>
  <si>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</si>
  <si>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</si>
  <si>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</si>
  <si>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</si>
  <si>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</si>
  <si>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</si>
  <si>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</si>
  <si>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</si>
  <si>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</si>
  <si>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</si>
  <si>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</si>
  <si>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</si>
  <si>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</si>
  <si>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</si>
  <si>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</si>
  <si>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</si>
  <si>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</si>
  <si>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</si>
  <si>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</si>
  <si>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</si>
  <si>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</si>
  <si>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/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</si>
  <si>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</si>
  <si>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</si>
  <si>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</si>
  <si>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</si>
  <si>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</si>
  <si>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</si>
  <si>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</si>
  <si>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</si>
  <si>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</si>
  <si>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</si>
  <si>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</si>
  <si>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</si>
  <si>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</si>
  <si>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</si>
  <si>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</si>
  <si>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</si>
  <si>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</si>
  <si>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</si>
  <si>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</si>
  <si>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</si>
  <si>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</si>
  <si>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</si>
  <si>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</si>
  <si>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</si>
  <si>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</si>
  <si>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</si>
  <si>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</si>
  <si>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</si>
  <si>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</si>
  <si>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</si>
  <si>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</si>
  <si>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</si>
  <si>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</si>
  <si>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</si>
  <si>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</si>
  <si>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</si>
  <si>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</si>
  <si>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</si>
  <si>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</si>
  <si>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</si>
  <si>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</si>
  <si>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</si>
  <si>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</si>
  <si>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</si>
  <si>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</si>
  <si>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</si>
  <si>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</si>
  <si>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</si>
  <si>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</si>
  <si>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</si>
  <si>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</si>
  <si>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</si>
  <si>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</si>
  <si>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</si>
  <si>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</si>
  <si>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Govt Spending 1958=100</t>
  </si>
  <si>
    <t>Govt Spending  as % of GDP</t>
  </si>
  <si>
    <t>Operating Cost, adjusted for property</t>
  </si>
  <si>
    <t>Govt Spending calculated as percentage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</si>
</sst>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* #,##0.000_-;\-* #,##0.000_-;_-* &quot;-&quot;???_-;_-@_-"/>
  </numFmts>
  <fonts count="55">
    <font>
      <sz val="12"/>
      <color theme="1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9.2"/>
      <color indexed="8"/>
      <name val="Calibri"/>
      <family val="0"/>
    </font>
    <font>
      <b/>
      <sz val="18"/>
      <color indexed="8"/>
      <name val="Calibri"/>
      <family val="0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 quotePrefix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textRotation="90" wrapText="1"/>
    </xf>
    <xf numFmtId="0" fontId="4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47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165" fontId="0" fillId="0" borderId="0" xfId="42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3" fontId="48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41" fillId="0" borderId="0" xfId="53" applyAlignment="1" applyProtection="1">
      <alignment horizontal="right" wrapText="1"/>
      <protection/>
    </xf>
    <xf numFmtId="0" fontId="0" fillId="0" borderId="0" xfId="0" applyAlignment="1">
      <alignment horizontal="right"/>
    </xf>
    <xf numFmtId="0" fontId="50" fillId="0" borderId="22" xfId="0" applyFont="1" applyBorder="1" applyAlignment="1">
      <alignment wrapText="1"/>
    </xf>
    <xf numFmtId="0" fontId="51" fillId="0" borderId="23" xfId="0" applyFont="1" applyBorder="1" applyAlignment="1">
      <alignment horizontal="left" wrapText="1" readingOrder="1"/>
    </xf>
    <xf numFmtId="0" fontId="52" fillId="0" borderId="24" xfId="0" applyFont="1" applyBorder="1" applyAlignment="1">
      <alignment horizontal="left" wrapText="1" readingOrder="1"/>
    </xf>
    <xf numFmtId="0" fontId="52" fillId="0" borderId="25" xfId="0" applyFont="1" applyBorder="1" applyAlignment="1">
      <alignment horizontal="left" wrapText="1" readingOrder="1"/>
    </xf>
    <xf numFmtId="0" fontId="53" fillId="0" borderId="24" xfId="0" applyFont="1" applyBorder="1" applyAlignment="1">
      <alignment horizontal="left" readingOrder="1"/>
    </xf>
    <xf numFmtId="0" fontId="53" fillId="0" borderId="25" xfId="0" applyFont="1" applyBorder="1" applyAlignment="1">
      <alignment horizontal="left"/>
    </xf>
    <xf numFmtId="3" fontId="53" fillId="0" borderId="25" xfId="0" applyNumberFormat="1" applyFont="1" applyBorder="1" applyAlignment="1">
      <alignment horizontal="right"/>
    </xf>
    <xf numFmtId="0" fontId="53" fillId="0" borderId="25" xfId="0" applyFont="1" applyBorder="1" applyAlignment="1">
      <alignment horizontal="right"/>
    </xf>
    <xf numFmtId="0" fontId="53" fillId="0" borderId="25" xfId="0" applyFont="1" applyBorder="1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7" fillId="0" borderId="0" xfId="0" applyFont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4" xfId="0" applyNumberFormat="1" applyBorder="1" applyAlignment="1" quotePrefix="1">
      <alignment horizontal="center" vertic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3" fontId="47" fillId="0" borderId="0" xfId="0" applyNumberFormat="1" applyFont="1" applyAlignment="1">
      <alignment horizontal="center"/>
    </xf>
    <xf numFmtId="3" fontId="47" fillId="0" borderId="15" xfId="0" applyNumberFormat="1" applyFont="1" applyBorder="1" applyAlignment="1">
      <alignment horizontal="center"/>
    </xf>
    <xf numFmtId="3" fontId="47" fillId="0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Real Cost of The National Archives 
against GDP and government spending 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-0.00525"/>
          <c:w val="0.93875"/>
          <c:h val="0.93575"/>
        </c:manualLayout>
      </c:layout>
      <c:lineChart>
        <c:grouping val="standard"/>
        <c:varyColors val="0"/>
        <c:ser>
          <c:idx val="2"/>
          <c:order val="0"/>
          <c:tx>
            <c:strRef>
              <c:f>Aggregate!$D$1</c:f>
              <c:strCache>
                <c:ptCount val="1"/>
                <c:pt idx="0">
                  <c:v>Real cost (2012 prices)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Aggregate!$A$2:$A$59</c:f>
              <c:strCache>
                <c:ptCount val="58"/>
                <c:pt idx="0">
                  <c:v>1958/59</c:v>
                </c:pt>
                <c:pt idx="1">
                  <c:v>1959/60</c:v>
                </c:pt>
                <c:pt idx="2">
                  <c:v>1960/61</c:v>
                </c:pt>
                <c:pt idx="3">
                  <c:v>1961/62</c:v>
                </c:pt>
                <c:pt idx="4">
                  <c:v>1962/63</c:v>
                </c:pt>
                <c:pt idx="5">
                  <c:v>1963/64</c:v>
                </c:pt>
                <c:pt idx="6">
                  <c:v>1964/65</c:v>
                </c:pt>
                <c:pt idx="7">
                  <c:v>1965/66</c:v>
                </c:pt>
                <c:pt idx="8">
                  <c:v>1966/67</c:v>
                </c:pt>
                <c:pt idx="9">
                  <c:v>1967/68</c:v>
                </c:pt>
                <c:pt idx="10">
                  <c:v>1968/69</c:v>
                </c:pt>
                <c:pt idx="11">
                  <c:v>1969/70</c:v>
                </c:pt>
                <c:pt idx="12">
                  <c:v>1970/71</c:v>
                </c:pt>
                <c:pt idx="13">
                  <c:v>1971/72</c:v>
                </c:pt>
                <c:pt idx="14">
                  <c:v>1972/73</c:v>
                </c:pt>
                <c:pt idx="15">
                  <c:v>1973/74</c:v>
                </c:pt>
                <c:pt idx="16">
                  <c:v>1974/75</c:v>
                </c:pt>
                <c:pt idx="17">
                  <c:v>1975/76</c:v>
                </c:pt>
                <c:pt idx="18">
                  <c:v>1976/77</c:v>
                </c:pt>
                <c:pt idx="19">
                  <c:v>1977/78</c:v>
                </c:pt>
                <c:pt idx="20">
                  <c:v>1978/79</c:v>
                </c:pt>
                <c:pt idx="21">
                  <c:v>1979/80</c:v>
                </c:pt>
                <c:pt idx="22">
                  <c:v>1980/81</c:v>
                </c:pt>
                <c:pt idx="23">
                  <c:v>1981/82</c:v>
                </c:pt>
                <c:pt idx="24">
                  <c:v>1982/83</c:v>
                </c:pt>
                <c:pt idx="25">
                  <c:v>1983/84</c:v>
                </c:pt>
                <c:pt idx="26">
                  <c:v>1984/85</c:v>
                </c:pt>
                <c:pt idx="27">
                  <c:v>1985/86</c:v>
                </c:pt>
                <c:pt idx="28">
                  <c:v>1986/87</c:v>
                </c:pt>
                <c:pt idx="29">
                  <c:v>1987/88</c:v>
                </c:pt>
                <c:pt idx="30">
                  <c:v>1988/89</c:v>
                </c:pt>
                <c:pt idx="31">
                  <c:v>1989/90</c:v>
                </c:pt>
                <c:pt idx="32">
                  <c:v>1990/91</c:v>
                </c:pt>
                <c:pt idx="33">
                  <c:v>1991/92</c:v>
                </c:pt>
                <c:pt idx="34">
                  <c:v>1992/93</c:v>
                </c:pt>
                <c:pt idx="35">
                  <c:v>1993/94</c:v>
                </c:pt>
                <c:pt idx="36">
                  <c:v>1994/95</c:v>
                </c:pt>
                <c:pt idx="37">
                  <c:v>1995/96</c:v>
                </c:pt>
                <c:pt idx="38">
                  <c:v>1996/97</c:v>
                </c:pt>
                <c:pt idx="39">
                  <c:v>1997/98</c:v>
                </c:pt>
                <c:pt idx="40">
                  <c:v>1998/99</c:v>
                </c:pt>
                <c:pt idx="41">
                  <c:v>1999/00</c:v>
                </c:pt>
                <c:pt idx="42">
                  <c:v>2000/01</c:v>
                </c:pt>
                <c:pt idx="43">
                  <c:v>2001/02</c:v>
                </c:pt>
                <c:pt idx="44">
                  <c:v>2002/03</c:v>
                </c:pt>
                <c:pt idx="45">
                  <c:v>2003/04</c:v>
                </c:pt>
                <c:pt idx="46">
                  <c:v>2004/05</c:v>
                </c:pt>
                <c:pt idx="47">
                  <c:v>2005/06</c:v>
                </c:pt>
                <c:pt idx="48">
                  <c:v>2006/07</c:v>
                </c:pt>
                <c:pt idx="49">
                  <c:v>2007/08</c:v>
                </c:pt>
                <c:pt idx="50">
                  <c:v>2008/09</c:v>
                </c:pt>
                <c:pt idx="51">
                  <c:v>2009/10</c:v>
                </c:pt>
                <c:pt idx="52">
                  <c:v>2010/11</c:v>
                </c:pt>
                <c:pt idx="53">
                  <c:v>2011/12</c:v>
                </c:pt>
                <c:pt idx="54">
                  <c:v>2012/13</c:v>
                </c:pt>
                <c:pt idx="55">
                  <c:v>2013/14</c:v>
                </c:pt>
                <c:pt idx="56">
                  <c:v>2014/15</c:v>
                </c:pt>
                <c:pt idx="57">
                  <c:v>2015/16</c:v>
                </c:pt>
              </c:strCache>
            </c:strRef>
          </c:cat>
          <c:val>
            <c:numRef>
              <c:f>Aggregate!$E$2:$E$59</c:f>
              <c:numCache>
                <c:ptCount val="58"/>
                <c:pt idx="0">
                  <c:v>100</c:v>
                </c:pt>
                <c:pt idx="1">
                  <c:v>101.1630428863989</c:v>
                </c:pt>
                <c:pt idx="2">
                  <c:v>101.69140058162878</c:v>
                </c:pt>
                <c:pt idx="3">
                  <c:v>96.36530912442855</c:v>
                </c:pt>
                <c:pt idx="4">
                  <c:v>94.61805041319867</c:v>
                </c:pt>
                <c:pt idx="5">
                  <c:v>118.59493492146555</c:v>
                </c:pt>
                <c:pt idx="6">
                  <c:v>107.64970527972505</c:v>
                </c:pt>
                <c:pt idx="7">
                  <c:v>110.68195154021268</c:v>
                </c:pt>
                <c:pt idx="8">
                  <c:v>116.7345313127514</c:v>
                </c:pt>
                <c:pt idx="9">
                  <c:v>127.70968017143535</c:v>
                </c:pt>
                <c:pt idx="10">
                  <c:v>149.91462775361612</c:v>
                </c:pt>
                <c:pt idx="11">
                  <c:v>140.77607625419765</c:v>
                </c:pt>
                <c:pt idx="12">
                  <c:v>175.21549892637864</c:v>
                </c:pt>
                <c:pt idx="13">
                  <c:v>190.15642520744564</c:v>
                </c:pt>
                <c:pt idx="14">
                  <c:v>186.17221132878507</c:v>
                </c:pt>
                <c:pt idx="15">
                  <c:v>197.237576349221</c:v>
                </c:pt>
                <c:pt idx="16">
                  <c:v>241.48128726347485</c:v>
                </c:pt>
                <c:pt idx="17">
                  <c:v>250.87995605194178</c:v>
                </c:pt>
                <c:pt idx="18">
                  <c:v>249.59486881608504</c:v>
                </c:pt>
                <c:pt idx="19">
                  <c:v>254.3215918416636</c:v>
                </c:pt>
                <c:pt idx="20">
                  <c:v>262.70095194706136</c:v>
                </c:pt>
                <c:pt idx="21">
                  <c:v>275.3773579446775</c:v>
                </c:pt>
                <c:pt idx="22">
                  <c:v>282.5016143801406</c:v>
                </c:pt>
                <c:pt idx="23">
                  <c:v>290.6085035914161</c:v>
                </c:pt>
                <c:pt idx="24">
                  <c:v>285.2867108347503</c:v>
                </c:pt>
                <c:pt idx="25">
                  <c:v>289.5492195914245</c:v>
                </c:pt>
                <c:pt idx="26">
                  <c:v>302.15362482072464</c:v>
                </c:pt>
                <c:pt idx="27">
                  <c:v>318.1878383663278</c:v>
                </c:pt>
                <c:pt idx="28">
                  <c:v>312.16041627959703</c:v>
                </c:pt>
                <c:pt idx="29">
                  <c:v>310.48591980666305</c:v>
                </c:pt>
                <c:pt idx="30">
                  <c:v>347.6410345400294</c:v>
                </c:pt>
                <c:pt idx="31">
                  <c:v>389.01686086976054</c:v>
                </c:pt>
                <c:pt idx="32">
                  <c:v>409.1091925201248</c:v>
                </c:pt>
                <c:pt idx="33">
                  <c:v>443.6579372859563</c:v>
                </c:pt>
                <c:pt idx="34">
                  <c:v>456.9438091713767</c:v>
                </c:pt>
                <c:pt idx="35">
                  <c:v>478.6048623562732</c:v>
                </c:pt>
                <c:pt idx="36">
                  <c:v>478.4168786538072</c:v>
                </c:pt>
                <c:pt idx="37">
                  <c:v>471.9769533124438</c:v>
                </c:pt>
                <c:pt idx="38">
                  <c:v>435.7643942865601</c:v>
                </c:pt>
                <c:pt idx="39">
                  <c:v>407.5704217408413</c:v>
                </c:pt>
                <c:pt idx="40">
                  <c:v>403.6720915472417</c:v>
                </c:pt>
                <c:pt idx="41">
                  <c:v>435.50888082907784</c:v>
                </c:pt>
                <c:pt idx="42">
                  <c:v>465.1353895480246</c:v>
                </c:pt>
                <c:pt idx="43">
                  <c:v>493.3639609786506</c:v>
                </c:pt>
                <c:pt idx="44">
                  <c:v>532.3069321730504</c:v>
                </c:pt>
                <c:pt idx="45">
                  <c:v>550.8725283756102</c:v>
                </c:pt>
                <c:pt idx="46">
                  <c:v>532.1702584930483</c:v>
                </c:pt>
                <c:pt idx="47">
                  <c:v>579.3436373073484</c:v>
                </c:pt>
                <c:pt idx="48">
                  <c:v>529.8194669654579</c:v>
                </c:pt>
                <c:pt idx="49">
                  <c:v>560.9154436398709</c:v>
                </c:pt>
                <c:pt idx="50">
                  <c:v>552.9046355486666</c:v>
                </c:pt>
                <c:pt idx="51">
                  <c:v>519.2110429092055</c:v>
                </c:pt>
                <c:pt idx="52">
                  <c:v>469.797505696342</c:v>
                </c:pt>
                <c:pt idx="53">
                  <c:v>432.44659577349165</c:v>
                </c:pt>
                <c:pt idx="54">
                  <c:v>392.9411253333304</c:v>
                </c:pt>
                <c:pt idx="55">
                  <c:v>358.94350763155427</c:v>
                </c:pt>
                <c:pt idx="56">
                  <c:v>336.6525340197604</c:v>
                </c:pt>
                <c:pt idx="57">
                  <c:v>317.2339698073128</c:v>
                </c:pt>
              </c:numCache>
            </c:numRef>
          </c:val>
          <c:smooth val="0"/>
        </c:ser>
        <c:marker val="1"/>
        <c:axId val="35692654"/>
        <c:axId val="52798431"/>
      </c:lineChart>
      <c:lineChart>
        <c:grouping val="standard"/>
        <c:varyColors val="0"/>
        <c:ser>
          <c:idx val="0"/>
          <c:order val="1"/>
          <c:tx>
            <c:v>GDP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Aggregate!$A$2:$A$59</c:f>
              <c:strCache>
                <c:ptCount val="58"/>
                <c:pt idx="0">
                  <c:v>1958/59</c:v>
                </c:pt>
                <c:pt idx="1">
                  <c:v>1959/60</c:v>
                </c:pt>
                <c:pt idx="2">
                  <c:v>1960/61</c:v>
                </c:pt>
                <c:pt idx="3">
                  <c:v>1961/62</c:v>
                </c:pt>
                <c:pt idx="4">
                  <c:v>1962/63</c:v>
                </c:pt>
                <c:pt idx="5">
                  <c:v>1963/64</c:v>
                </c:pt>
                <c:pt idx="6">
                  <c:v>1964/65</c:v>
                </c:pt>
                <c:pt idx="7">
                  <c:v>1965/66</c:v>
                </c:pt>
                <c:pt idx="8">
                  <c:v>1966/67</c:v>
                </c:pt>
                <c:pt idx="9">
                  <c:v>1967/68</c:v>
                </c:pt>
                <c:pt idx="10">
                  <c:v>1968/69</c:v>
                </c:pt>
                <c:pt idx="11">
                  <c:v>1969/70</c:v>
                </c:pt>
                <c:pt idx="12">
                  <c:v>1970/71</c:v>
                </c:pt>
                <c:pt idx="13">
                  <c:v>1971/72</c:v>
                </c:pt>
                <c:pt idx="14">
                  <c:v>1972/73</c:v>
                </c:pt>
                <c:pt idx="15">
                  <c:v>1973/74</c:v>
                </c:pt>
                <c:pt idx="16">
                  <c:v>1974/75</c:v>
                </c:pt>
                <c:pt idx="17">
                  <c:v>1975/76</c:v>
                </c:pt>
                <c:pt idx="18">
                  <c:v>1976/77</c:v>
                </c:pt>
                <c:pt idx="19">
                  <c:v>1977/78</c:v>
                </c:pt>
                <c:pt idx="20">
                  <c:v>1978/79</c:v>
                </c:pt>
                <c:pt idx="21">
                  <c:v>1979/80</c:v>
                </c:pt>
                <c:pt idx="22">
                  <c:v>1980/81</c:v>
                </c:pt>
                <c:pt idx="23">
                  <c:v>1981/82</c:v>
                </c:pt>
                <c:pt idx="24">
                  <c:v>1982/83</c:v>
                </c:pt>
                <c:pt idx="25">
                  <c:v>1983/84</c:v>
                </c:pt>
                <c:pt idx="26">
                  <c:v>1984/85</c:v>
                </c:pt>
                <c:pt idx="27">
                  <c:v>1985/86</c:v>
                </c:pt>
                <c:pt idx="28">
                  <c:v>1986/87</c:v>
                </c:pt>
                <c:pt idx="29">
                  <c:v>1987/88</c:v>
                </c:pt>
                <c:pt idx="30">
                  <c:v>1988/89</c:v>
                </c:pt>
                <c:pt idx="31">
                  <c:v>1989/90</c:v>
                </c:pt>
                <c:pt idx="32">
                  <c:v>1990/91</c:v>
                </c:pt>
                <c:pt idx="33">
                  <c:v>1991/92</c:v>
                </c:pt>
                <c:pt idx="34">
                  <c:v>1992/93</c:v>
                </c:pt>
                <c:pt idx="35">
                  <c:v>1993/94</c:v>
                </c:pt>
                <c:pt idx="36">
                  <c:v>1994/95</c:v>
                </c:pt>
                <c:pt idx="37">
                  <c:v>1995/96</c:v>
                </c:pt>
                <c:pt idx="38">
                  <c:v>1996/97</c:v>
                </c:pt>
                <c:pt idx="39">
                  <c:v>1997/98</c:v>
                </c:pt>
                <c:pt idx="40">
                  <c:v>1998/99</c:v>
                </c:pt>
                <c:pt idx="41">
                  <c:v>1999/00</c:v>
                </c:pt>
                <c:pt idx="42">
                  <c:v>2000/01</c:v>
                </c:pt>
                <c:pt idx="43">
                  <c:v>2001/02</c:v>
                </c:pt>
                <c:pt idx="44">
                  <c:v>2002/03</c:v>
                </c:pt>
                <c:pt idx="45">
                  <c:v>2003/04</c:v>
                </c:pt>
                <c:pt idx="46">
                  <c:v>2004/05</c:v>
                </c:pt>
                <c:pt idx="47">
                  <c:v>2005/06</c:v>
                </c:pt>
                <c:pt idx="48">
                  <c:v>2006/07</c:v>
                </c:pt>
                <c:pt idx="49">
                  <c:v>2007/08</c:v>
                </c:pt>
                <c:pt idx="50">
                  <c:v>2008/09</c:v>
                </c:pt>
                <c:pt idx="51">
                  <c:v>2009/10</c:v>
                </c:pt>
                <c:pt idx="52">
                  <c:v>2010/11</c:v>
                </c:pt>
                <c:pt idx="53">
                  <c:v>2011/12</c:v>
                </c:pt>
                <c:pt idx="54">
                  <c:v>2012/13</c:v>
                </c:pt>
                <c:pt idx="55">
                  <c:v>2013/14</c:v>
                </c:pt>
                <c:pt idx="56">
                  <c:v>2014/15</c:v>
                </c:pt>
                <c:pt idx="57">
                  <c:v>2015/16</c:v>
                </c:pt>
              </c:strCache>
            </c:strRef>
          </c:cat>
          <c:val>
            <c:numRef>
              <c:f>Aggregate!$G$2:$G$59</c:f>
              <c:numCache>
                <c:ptCount val="58"/>
                <c:pt idx="0">
                  <c:v>100</c:v>
                </c:pt>
                <c:pt idx="1">
                  <c:v>104.68294546390698</c:v>
                </c:pt>
                <c:pt idx="2">
                  <c:v>110.74998546700733</c:v>
                </c:pt>
                <c:pt idx="3">
                  <c:v>113.80938803644045</c:v>
                </c:pt>
                <c:pt idx="4">
                  <c:v>115.47279285364307</c:v>
                </c:pt>
                <c:pt idx="5">
                  <c:v>120.87380656448359</c:v>
                </c:pt>
                <c:pt idx="6">
                  <c:v>127.98140884214955</c:v>
                </c:pt>
                <c:pt idx="7">
                  <c:v>131.29686890133343</c:v>
                </c:pt>
                <c:pt idx="8">
                  <c:v>134.26575168790328</c:v>
                </c:pt>
                <c:pt idx="9">
                  <c:v>138.046544331164</c:v>
                </c:pt>
                <c:pt idx="10">
                  <c:v>144.3577386109781</c:v>
                </c:pt>
                <c:pt idx="11">
                  <c:v>147.81686768333026</c:v>
                </c:pt>
                <c:pt idx="12">
                  <c:v>151.60042851566934</c:v>
                </c:pt>
                <c:pt idx="13">
                  <c:v>155.13789733893984</c:v>
                </c:pt>
                <c:pt idx="14">
                  <c:v>161.12991941801593</c:v>
                </c:pt>
                <c:pt idx="15">
                  <c:v>173.1289117971914</c:v>
                </c:pt>
                <c:pt idx="16">
                  <c:v>171.18813443433442</c:v>
                </c:pt>
                <c:pt idx="17">
                  <c:v>170.31338668556418</c:v>
                </c:pt>
                <c:pt idx="18">
                  <c:v>174.68795588613887</c:v>
                </c:pt>
                <c:pt idx="19">
                  <c:v>178.90722967941602</c:v>
                </c:pt>
                <c:pt idx="20">
                  <c:v>184.77579052559605</c:v>
                </c:pt>
                <c:pt idx="21">
                  <c:v>190.02372338040178</c:v>
                </c:pt>
                <c:pt idx="22">
                  <c:v>186.2180170354356</c:v>
                </c:pt>
                <c:pt idx="23">
                  <c:v>183.8752986183968</c:v>
                </c:pt>
                <c:pt idx="24">
                  <c:v>188.00599036116563</c:v>
                </c:pt>
                <c:pt idx="25">
                  <c:v>195.21214017002217</c:v>
                </c:pt>
                <c:pt idx="26">
                  <c:v>200.95779342112183</c:v>
                </c:pt>
                <c:pt idx="27">
                  <c:v>208.73225244777117</c:v>
                </c:pt>
                <c:pt idx="28">
                  <c:v>217.7128114558737</c:v>
                </c:pt>
                <c:pt idx="29">
                  <c:v>228.93837180654785</c:v>
                </c:pt>
                <c:pt idx="30">
                  <c:v>241.6883738826897</c:v>
                </c:pt>
                <c:pt idx="31">
                  <c:v>247.95859896414365</c:v>
                </c:pt>
                <c:pt idx="32">
                  <c:v>252.4751762644396</c:v>
                </c:pt>
                <c:pt idx="33">
                  <c:v>247.98572721711184</c:v>
                </c:pt>
                <c:pt idx="34">
                  <c:v>250.11252688603642</c:v>
                </c:pt>
                <c:pt idx="35">
                  <c:v>257.8435253441551</c:v>
                </c:pt>
                <c:pt idx="36">
                  <c:v>269.6437617475024</c:v>
                </c:pt>
                <c:pt idx="37">
                  <c:v>278.21684332326635</c:v>
                </c:pt>
                <c:pt idx="38">
                  <c:v>286.8793374062622</c:v>
                </c:pt>
                <c:pt idx="39">
                  <c:v>297.9534778143486</c:v>
                </c:pt>
                <c:pt idx="40">
                  <c:v>308.4255370978859</c:v>
                </c:pt>
                <c:pt idx="41">
                  <c:v>318.1925386231581</c:v>
                </c:pt>
                <c:pt idx="42">
                  <c:v>331.6694671512843</c:v>
                </c:pt>
                <c:pt idx="43">
                  <c:v>341.23937361417535</c:v>
                </c:pt>
                <c:pt idx="44">
                  <c:v>349.54144947916524</c:v>
                </c:pt>
                <c:pt idx="45">
                  <c:v>362.8760930886623</c:v>
                </c:pt>
                <c:pt idx="46">
                  <c:v>373.42898349328857</c:v>
                </c:pt>
                <c:pt idx="47">
                  <c:v>383.7889311191512</c:v>
                </c:pt>
                <c:pt idx="48">
                  <c:v>393.76908320345916</c:v>
                </c:pt>
                <c:pt idx="49">
                  <c:v>408.07342344711515</c:v>
                </c:pt>
                <c:pt idx="50">
                  <c:v>404.12377127007284</c:v>
                </c:pt>
                <c:pt idx="51">
                  <c:v>388.0621845994569</c:v>
                </c:pt>
                <c:pt idx="52">
                  <c:v>395.0446647307798</c:v>
                </c:pt>
                <c:pt idx="53">
                  <c:v>398.9646972846833</c:v>
                </c:pt>
                <c:pt idx="54">
                  <c:v>400.05259559248935</c:v>
                </c:pt>
                <c:pt idx="55">
                  <c:v>402.4529111660443</c:v>
                </c:pt>
                <c:pt idx="56">
                  <c:v>409.6970635670331</c:v>
                </c:pt>
                <c:pt idx="57">
                  <c:v>419.12009602907483</c:v>
                </c:pt>
              </c:numCache>
            </c:numRef>
          </c:val>
          <c:smooth val="0"/>
        </c:ser>
        <c:ser>
          <c:idx val="1"/>
          <c:order val="2"/>
          <c:tx>
            <c:v>Government Spending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Aggregate!$J$2:$J$59</c:f>
              <c:numCache>
                <c:ptCount val="58"/>
                <c:pt idx="0">
                  <c:v>100</c:v>
                </c:pt>
                <c:pt idx="1">
                  <c:v>109.58519070999321</c:v>
                </c:pt>
                <c:pt idx="2">
                  <c:v>122.65559280942338</c:v>
                </c:pt>
                <c:pt idx="3">
                  <c:v>129.52576805229072</c:v>
                </c:pt>
                <c:pt idx="4">
                  <c:v>133.33965889420364</c:v>
                </c:pt>
                <c:pt idx="5">
                  <c:v>138.1262162657295</c:v>
                </c:pt>
                <c:pt idx="6">
                  <c:v>152.00609875556853</c:v>
                </c:pt>
                <c:pt idx="7">
                  <c:v>163.03229828623117</c:v>
                </c:pt>
                <c:pt idx="8">
                  <c:v>179.60525802779702</c:v>
                </c:pt>
                <c:pt idx="9">
                  <c:v>179.6942620178641</c:v>
                </c:pt>
                <c:pt idx="10">
                  <c:v>184.0127605237526</c:v>
                </c:pt>
                <c:pt idx="11">
                  <c:v>189.30880346883</c:v>
                </c:pt>
                <c:pt idx="12">
                  <c:v>193.6997090453691</c:v>
                </c:pt>
                <c:pt idx="13">
                  <c:v>194.96240084799663</c:v>
                </c:pt>
                <c:pt idx="14">
                  <c:v>214.57449564990787</c:v>
                </c:pt>
                <c:pt idx="15">
                  <c:v>252.36249295848802</c:v>
                </c:pt>
                <c:pt idx="16">
                  <c:v>255.18138382621137</c:v>
                </c:pt>
                <c:pt idx="17">
                  <c:v>248.25842432672877</c:v>
                </c:pt>
                <c:pt idx="18">
                  <c:v>238.91683121283899</c:v>
                </c:pt>
                <c:pt idx="19">
                  <c:v>242.0044618241155</c:v>
                </c:pt>
                <c:pt idx="20">
                  <c:v>247.17177029464187</c:v>
                </c:pt>
                <c:pt idx="21">
                  <c:v>267.87033564093656</c:v>
                </c:pt>
                <c:pt idx="22">
                  <c:v>266.41521090179964</c:v>
                </c:pt>
                <c:pt idx="23">
                  <c:v>265.26955436454375</c:v>
                </c:pt>
                <c:pt idx="24">
                  <c:v>269.537083141419</c:v>
                </c:pt>
                <c:pt idx="25">
                  <c:v>278.1117723785823</c:v>
                </c:pt>
                <c:pt idx="26">
                  <c:v>271.22911541348253</c:v>
                </c:pt>
                <c:pt idx="27">
                  <c:v>272.95747326925334</c:v>
                </c:pt>
                <c:pt idx="28">
                  <c:v>271.6415858075998</c:v>
                </c:pt>
                <c:pt idx="29">
                  <c:v>267.10814515648264</c:v>
                </c:pt>
                <c:pt idx="30">
                  <c:v>284.1585756035312</c:v>
                </c:pt>
                <c:pt idx="31">
                  <c:v>293.01802447219865</c:v>
                </c:pt>
                <c:pt idx="32">
                  <c:v>317.2865390298234</c:v>
                </c:pt>
                <c:pt idx="33">
                  <c:v>325.0327057323609</c:v>
                </c:pt>
                <c:pt idx="34">
                  <c:v>322.56915748315276</c:v>
                </c:pt>
                <c:pt idx="35">
                  <c:v>328.6730544429985</c:v>
                </c:pt>
                <c:pt idx="36">
                  <c:v>338.0536266550755</c:v>
                </c:pt>
                <c:pt idx="37">
                  <c:v>332.94711405369713</c:v>
                </c:pt>
                <c:pt idx="38">
                  <c:v>328.686277181299</c:v>
                </c:pt>
                <c:pt idx="39">
                  <c:v>332.43775384957195</c:v>
                </c:pt>
                <c:pt idx="40">
                  <c:v>335.79629118587627</c:v>
                </c:pt>
                <c:pt idx="41">
                  <c:v>329.2517007662943</c:v>
                </c:pt>
                <c:pt idx="42">
                  <c:v>375.0298046218672</c:v>
                </c:pt>
                <c:pt idx="43">
                  <c:v>394.0386350285658</c:v>
                </c:pt>
                <c:pt idx="44">
                  <c:v>412.0122925730293</c:v>
                </c:pt>
                <c:pt idx="45">
                  <c:v>440.79059613377643</c:v>
                </c:pt>
                <c:pt idx="46">
                  <c:v>461.4494990769975</c:v>
                </c:pt>
                <c:pt idx="47">
                  <c:v>470.7980912919718</c:v>
                </c:pt>
                <c:pt idx="48">
                  <c:v>484.22188229968856</c:v>
                </c:pt>
                <c:pt idx="49">
                  <c:v>544.6496925501203</c:v>
                </c:pt>
                <c:pt idx="50">
                  <c:v>578.164892244876</c:v>
                </c:pt>
                <c:pt idx="51">
                  <c:v>544.7109649891405</c:v>
                </c:pt>
                <c:pt idx="52">
                  <c:v>537.9240902657394</c:v>
                </c:pt>
                <c:pt idx="53">
                  <c:v>515.7398374389052</c:v>
                </c:pt>
                <c:pt idx="54">
                  <c:v>532.7445346137067</c:v>
                </c:pt>
                <c:pt idx="55">
                  <c:v>522.663184208697</c:v>
                </c:pt>
                <c:pt idx="56">
                  <c:v>518.554303194733</c:v>
                </c:pt>
                <c:pt idx="57">
                  <c:v>514.1392188075797</c:v>
                </c:pt>
              </c:numCache>
            </c:numRef>
          </c:val>
          <c:smooth val="0"/>
        </c:ser>
        <c:marker val="1"/>
        <c:axId val="5423832"/>
        <c:axId val="48814489"/>
      </c:lineChart>
      <c:catAx>
        <c:axId val="35692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798431"/>
        <c:crosses val="autoZero"/>
        <c:auto val="1"/>
        <c:lblOffset val="100"/>
        <c:tickLblSkip val="2"/>
        <c:noMultiLvlLbl val="0"/>
      </c:catAx>
      <c:valAx>
        <c:axId val="52798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Index 1958=100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92654"/>
        <c:crossesAt val="1"/>
        <c:crossBetween val="between"/>
        <c:dispUnits/>
      </c:valAx>
      <c:catAx>
        <c:axId val="5423832"/>
        <c:scaling>
          <c:orientation val="minMax"/>
        </c:scaling>
        <c:axPos val="b"/>
        <c:delete val="1"/>
        <c:majorTickMark val="out"/>
        <c:minorTickMark val="none"/>
        <c:tickLblPos val="none"/>
        <c:crossAx val="48814489"/>
        <c:crosses val="autoZero"/>
        <c:auto val="1"/>
        <c:lblOffset val="100"/>
        <c:tickLblSkip val="1"/>
        <c:noMultiLvlLbl val="0"/>
      </c:catAx>
      <c:valAx>
        <c:axId val="48814489"/>
        <c:scaling>
          <c:orientation val="minMax"/>
        </c:scaling>
        <c:axPos val="l"/>
        <c:delete val="1"/>
        <c:majorTickMark val="out"/>
        <c:minorTickMark val="none"/>
        <c:tickLblPos val="none"/>
        <c:crossAx val="542383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975"/>
          <c:y val="0.9405"/>
          <c:w val="0.619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Real cost of The National Archives (£, 2012 prices)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08825"/>
          <c:w val="0.9825"/>
          <c:h val="0.91225"/>
        </c:manualLayout>
      </c:layout>
      <c:lineChart>
        <c:grouping val="standard"/>
        <c:varyColors val="0"/>
        <c:ser>
          <c:idx val="2"/>
          <c:order val="0"/>
          <c:tx>
            <c:strRef>
              <c:f>Aggregate!$D$1</c:f>
              <c:strCache>
                <c:ptCount val="1"/>
                <c:pt idx="0">
                  <c:v>Real cost (2012 prices)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Aggregate!$A$2:$A$59</c:f>
              <c:strCache>
                <c:ptCount val="58"/>
                <c:pt idx="0">
                  <c:v>1958/59</c:v>
                </c:pt>
                <c:pt idx="1">
                  <c:v>1959/60</c:v>
                </c:pt>
                <c:pt idx="2">
                  <c:v>1960/61</c:v>
                </c:pt>
                <c:pt idx="3">
                  <c:v>1961/62</c:v>
                </c:pt>
                <c:pt idx="4">
                  <c:v>1962/63</c:v>
                </c:pt>
                <c:pt idx="5">
                  <c:v>1963/64</c:v>
                </c:pt>
                <c:pt idx="6">
                  <c:v>1964/65</c:v>
                </c:pt>
                <c:pt idx="7">
                  <c:v>1965/66</c:v>
                </c:pt>
                <c:pt idx="8">
                  <c:v>1966/67</c:v>
                </c:pt>
                <c:pt idx="9">
                  <c:v>1967/68</c:v>
                </c:pt>
                <c:pt idx="10">
                  <c:v>1968/69</c:v>
                </c:pt>
                <c:pt idx="11">
                  <c:v>1969/70</c:v>
                </c:pt>
                <c:pt idx="12">
                  <c:v>1970/71</c:v>
                </c:pt>
                <c:pt idx="13">
                  <c:v>1971/72</c:v>
                </c:pt>
                <c:pt idx="14">
                  <c:v>1972/73</c:v>
                </c:pt>
                <c:pt idx="15">
                  <c:v>1973/74</c:v>
                </c:pt>
                <c:pt idx="16">
                  <c:v>1974/75</c:v>
                </c:pt>
                <c:pt idx="17">
                  <c:v>1975/76</c:v>
                </c:pt>
                <c:pt idx="18">
                  <c:v>1976/77</c:v>
                </c:pt>
                <c:pt idx="19">
                  <c:v>1977/78</c:v>
                </c:pt>
                <c:pt idx="20">
                  <c:v>1978/79</c:v>
                </c:pt>
                <c:pt idx="21">
                  <c:v>1979/80</c:v>
                </c:pt>
                <c:pt idx="22">
                  <c:v>1980/81</c:v>
                </c:pt>
                <c:pt idx="23">
                  <c:v>1981/82</c:v>
                </c:pt>
                <c:pt idx="24">
                  <c:v>1982/83</c:v>
                </c:pt>
                <c:pt idx="25">
                  <c:v>1983/84</c:v>
                </c:pt>
                <c:pt idx="26">
                  <c:v>1984/85</c:v>
                </c:pt>
                <c:pt idx="27">
                  <c:v>1985/86</c:v>
                </c:pt>
                <c:pt idx="28">
                  <c:v>1986/87</c:v>
                </c:pt>
                <c:pt idx="29">
                  <c:v>1987/88</c:v>
                </c:pt>
                <c:pt idx="30">
                  <c:v>1988/89</c:v>
                </c:pt>
                <c:pt idx="31">
                  <c:v>1989/90</c:v>
                </c:pt>
                <c:pt idx="32">
                  <c:v>1990/91</c:v>
                </c:pt>
                <c:pt idx="33">
                  <c:v>1991/92</c:v>
                </c:pt>
                <c:pt idx="34">
                  <c:v>1992/93</c:v>
                </c:pt>
                <c:pt idx="35">
                  <c:v>1993/94</c:v>
                </c:pt>
                <c:pt idx="36">
                  <c:v>1994/95</c:v>
                </c:pt>
                <c:pt idx="37">
                  <c:v>1995/96</c:v>
                </c:pt>
                <c:pt idx="38">
                  <c:v>1996/97</c:v>
                </c:pt>
                <c:pt idx="39">
                  <c:v>1997/98</c:v>
                </c:pt>
                <c:pt idx="40">
                  <c:v>1998/99</c:v>
                </c:pt>
                <c:pt idx="41">
                  <c:v>1999/00</c:v>
                </c:pt>
                <c:pt idx="42">
                  <c:v>2000/01</c:v>
                </c:pt>
                <c:pt idx="43">
                  <c:v>2001/02</c:v>
                </c:pt>
                <c:pt idx="44">
                  <c:v>2002/03</c:v>
                </c:pt>
                <c:pt idx="45">
                  <c:v>2003/04</c:v>
                </c:pt>
                <c:pt idx="46">
                  <c:v>2004/05</c:v>
                </c:pt>
                <c:pt idx="47">
                  <c:v>2005/06</c:v>
                </c:pt>
                <c:pt idx="48">
                  <c:v>2006/07</c:v>
                </c:pt>
                <c:pt idx="49">
                  <c:v>2007/08</c:v>
                </c:pt>
                <c:pt idx="50">
                  <c:v>2008/09</c:v>
                </c:pt>
                <c:pt idx="51">
                  <c:v>2009/10</c:v>
                </c:pt>
                <c:pt idx="52">
                  <c:v>2010/11</c:v>
                </c:pt>
                <c:pt idx="53">
                  <c:v>2011/12</c:v>
                </c:pt>
                <c:pt idx="54">
                  <c:v>2012/13</c:v>
                </c:pt>
                <c:pt idx="55">
                  <c:v>2013/14</c:v>
                </c:pt>
                <c:pt idx="56">
                  <c:v>2014/15</c:v>
                </c:pt>
                <c:pt idx="57">
                  <c:v>2015/16</c:v>
                </c:pt>
              </c:strCache>
            </c:strRef>
          </c:cat>
          <c:val>
            <c:numRef>
              <c:f>Aggregate!$D$2:$D$59</c:f>
              <c:numCache>
                <c:ptCount val="58"/>
                <c:pt idx="0">
                  <c:v>8822186.776859503</c:v>
                </c:pt>
                <c:pt idx="1">
                  <c:v>8924792.592592591</c:v>
                </c:pt>
                <c:pt idx="2">
                  <c:v>8971405.295315683</c:v>
                </c:pt>
                <c:pt idx="3">
                  <c:v>8501527.55905512</c:v>
                </c:pt>
                <c:pt idx="4">
                  <c:v>8347381.132075472</c:v>
                </c:pt>
                <c:pt idx="5">
                  <c:v>10462666.666666668</c:v>
                </c:pt>
                <c:pt idx="6">
                  <c:v>9497058.06451613</c:v>
                </c:pt>
                <c:pt idx="7">
                  <c:v>9764568.493150685</c:v>
                </c:pt>
                <c:pt idx="8">
                  <c:v>10298538.38550247</c:v>
                </c:pt>
                <c:pt idx="9">
                  <c:v>11266786.516853932</c:v>
                </c:pt>
                <c:pt idx="10">
                  <c:v>13225748.466257669</c:v>
                </c:pt>
                <c:pt idx="11">
                  <c:v>12419528.384279476</c:v>
                </c:pt>
                <c:pt idx="12">
                  <c:v>15457838.577291382</c:v>
                </c:pt>
                <c:pt idx="13">
                  <c:v>16775955</c:v>
                </c:pt>
                <c:pt idx="14">
                  <c:v>16424460.210035007</c:v>
                </c:pt>
                <c:pt idx="15">
                  <c:v>17400667.379679143</c:v>
                </c:pt>
                <c:pt idx="16">
                  <c:v>21303930.19354839</c:v>
                </c:pt>
                <c:pt idx="17">
                  <c:v>22133098.30860534</c:v>
                </c:pt>
                <c:pt idx="18">
                  <c:v>22019725.512412477</c:v>
                </c:pt>
                <c:pt idx="19">
                  <c:v>22436725.846153844</c:v>
                </c:pt>
                <c:pt idx="20">
                  <c:v>23175968.645357683</c:v>
                </c:pt>
                <c:pt idx="21">
                  <c:v>24294304.859060403</c:v>
                </c:pt>
                <c:pt idx="22">
                  <c:v>24922820.06825939</c:v>
                </c:pt>
                <c:pt idx="23">
                  <c:v>25638024.976271182</c:v>
                </c:pt>
                <c:pt idx="24">
                  <c:v>25168526.479400747</c:v>
                </c:pt>
                <c:pt idx="25">
                  <c:v>25544572.963294536</c:v>
                </c:pt>
                <c:pt idx="26">
                  <c:v>26656557.134735644</c:v>
                </c:pt>
                <c:pt idx="27">
                  <c:v>28071125.401929263</c:v>
                </c:pt>
                <c:pt idx="28">
                  <c:v>27539374.96760819</c:v>
                </c:pt>
                <c:pt idx="29">
                  <c:v>27391647.761194028</c:v>
                </c:pt>
                <c:pt idx="30">
                  <c:v>30669541.380128052</c:v>
                </c:pt>
                <c:pt idx="31">
                  <c:v>34319794.059405945</c:v>
                </c:pt>
                <c:pt idx="32">
                  <c:v>36092377.085427135</c:v>
                </c:pt>
                <c:pt idx="33">
                  <c:v>39140331.87772926</c:v>
                </c:pt>
                <c:pt idx="34">
                  <c:v>40312436.310395315</c:v>
                </c:pt>
                <c:pt idx="35">
                  <c:v>42223414.880201764</c:v>
                </c:pt>
                <c:pt idx="36">
                  <c:v>42206830.60686015</c:v>
                </c:pt>
                <c:pt idx="37">
                  <c:v>41638688.36495477</c:v>
                </c:pt>
                <c:pt idx="38">
                  <c:v>38443948.771010816</c:v>
                </c:pt>
                <c:pt idx="39">
                  <c:v>35956623.85321101</c:v>
                </c:pt>
                <c:pt idx="40">
                  <c:v>35612705.88235294</c:v>
                </c:pt>
                <c:pt idx="41">
                  <c:v>38421406.89655172</c:v>
                </c:pt>
                <c:pt idx="42">
                  <c:v>41035112.831199765</c:v>
                </c:pt>
                <c:pt idx="43">
                  <c:v>43525490.127248794</c:v>
                </c:pt>
                <c:pt idx="44">
                  <c:v>46961111.78247734</c:v>
                </c:pt>
                <c:pt idx="45">
                  <c:v>48599003.355704695</c:v>
                </c:pt>
                <c:pt idx="46">
                  <c:v>46949054.17515275</c:v>
                </c:pt>
                <c:pt idx="47">
                  <c:v>51110777.76310578</c:v>
                </c:pt>
                <c:pt idx="48">
                  <c:v>46741662.955854125</c:v>
                </c:pt>
                <c:pt idx="49">
                  <c:v>49485008.09815951</c:v>
                </c:pt>
                <c:pt idx="50">
                  <c:v>48778279.6460177</c:v>
                </c:pt>
                <c:pt idx="51">
                  <c:v>45805767.971530244</c:v>
                </c:pt>
                <c:pt idx="52">
                  <c:v>41446413.425558455</c:v>
                </c:pt>
                <c:pt idx="53">
                  <c:v>38151246.38930804</c:v>
                </c:pt>
                <c:pt idx="54">
                  <c:v>34666000</c:v>
                </c:pt>
                <c:pt idx="55">
                  <c:v>31666666.666666664</c:v>
                </c:pt>
                <c:pt idx="56">
                  <c:v>29700115.340253748</c:v>
                </c:pt>
                <c:pt idx="57">
                  <c:v>27986973.33604722</c:v>
                </c:pt>
              </c:numCache>
            </c:numRef>
          </c:val>
          <c:smooth val="0"/>
        </c:ser>
        <c:marker val="1"/>
        <c:axId val="36677218"/>
        <c:axId val="61659507"/>
      </c:lineChart>
      <c:catAx>
        <c:axId val="3667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659507"/>
        <c:crosses val="autoZero"/>
        <c:auto val="1"/>
        <c:lblOffset val="100"/>
        <c:tickLblSkip val="2"/>
        <c:noMultiLvlLbl val="0"/>
      </c:catAx>
      <c:valAx>
        <c:axId val="61659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77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</xdr:row>
      <xdr:rowOff>0</xdr:rowOff>
    </xdr:from>
    <xdr:to>
      <xdr:col>9</xdr:col>
      <xdr:colOff>314325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762000" y="381000"/>
        <a:ext cx="64103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29</xdr:row>
      <xdr:rowOff>180975</xdr:rowOff>
    </xdr:from>
    <xdr:to>
      <xdr:col>9</xdr:col>
      <xdr:colOff>314325</xdr:colOff>
      <xdr:row>53</xdr:row>
      <xdr:rowOff>9525</xdr:rowOff>
    </xdr:to>
    <xdr:graphicFrame>
      <xdr:nvGraphicFramePr>
        <xdr:cNvPr id="2" name="Chart 2"/>
        <xdr:cNvGraphicFramePr/>
      </xdr:nvGraphicFramePr>
      <xdr:xfrm>
        <a:off x="762000" y="5705475"/>
        <a:ext cx="641032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datasets-and-tables/downloads/xls-download.xls?dataset=mm23" TargetMode="External" /><Relationship Id="rId2" Type="http://schemas.openxmlformats.org/officeDocument/2006/relationships/hyperlink" Target="http://www.ons.gov.uk/ons/rel/gva/gross-domestic-product--preliminary-estimate/q4-2012/tsd---preliminary-estimate-of-gdp-q4-2012.html" TargetMode="External" /><Relationship Id="rId3" Type="http://schemas.openxmlformats.org/officeDocument/2006/relationships/hyperlink" Target="http://www.guardian.co.uk/news/datablog/2010/apr/25/uk-public-spending-1963" TargetMode="External" /><Relationship Id="rId4" Type="http://schemas.openxmlformats.org/officeDocument/2006/relationships/comments" Target="../comments8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4">
      <selection activeCell="F10" sqref="F10"/>
    </sheetView>
  </sheetViews>
  <sheetFormatPr defaultColWidth="8.88671875" defaultRowHeight="15"/>
  <sheetData>
    <row r="1" spans="2:6" ht="15">
      <c r="B1" t="s">
        <v>0</v>
      </c>
      <c r="C1" t="s">
        <v>152</v>
      </c>
      <c r="D1" t="s">
        <v>153</v>
      </c>
      <c r="E1" t="s">
        <v>154</v>
      </c>
      <c r="F1" t="s">
        <v>2</v>
      </c>
    </row>
    <row r="2" spans="1:6" ht="15">
      <c r="A2">
        <v>1878</v>
      </c>
      <c r="B2">
        <v>16237</v>
      </c>
      <c r="C2">
        <v>80</v>
      </c>
      <c r="D2">
        <v>5560</v>
      </c>
      <c r="E2">
        <v>546</v>
      </c>
      <c r="F2">
        <f>B2+C2+D2-E2</f>
        <v>21331</v>
      </c>
    </row>
    <row r="3" spans="1:6" ht="15">
      <c r="A3">
        <v>1888</v>
      </c>
      <c r="B3">
        <v>18344</v>
      </c>
      <c r="C3">
        <v>60</v>
      </c>
      <c r="D3">
        <v>3230</v>
      </c>
      <c r="E3">
        <v>863</v>
      </c>
      <c r="F3">
        <f aca="true" t="shared" si="0" ref="F3:F10">B3+C3+D3-E3</f>
        <v>20771</v>
      </c>
    </row>
    <row r="4" spans="1:6" ht="15">
      <c r="A4">
        <v>1898</v>
      </c>
      <c r="B4">
        <v>20007</v>
      </c>
      <c r="C4">
        <v>165</v>
      </c>
      <c r="D4">
        <v>3200</v>
      </c>
      <c r="E4">
        <v>645</v>
      </c>
      <c r="F4">
        <f t="shared" si="0"/>
        <v>22727</v>
      </c>
    </row>
    <row r="5" spans="1:6" ht="15">
      <c r="A5">
        <v>1908</v>
      </c>
      <c r="B5">
        <v>20760</v>
      </c>
      <c r="C5">
        <v>210</v>
      </c>
      <c r="D5">
        <v>3850</v>
      </c>
      <c r="E5">
        <v>615</v>
      </c>
      <c r="F5">
        <f t="shared" si="0"/>
        <v>24205</v>
      </c>
    </row>
    <row r="6" spans="1:6" ht="15">
      <c r="A6">
        <v>1918</v>
      </c>
      <c r="B6">
        <v>19770</v>
      </c>
      <c r="C6">
        <v>180</v>
      </c>
      <c r="D6">
        <v>1600</v>
      </c>
      <c r="E6">
        <v>250</v>
      </c>
      <c r="F6">
        <f t="shared" si="0"/>
        <v>21300</v>
      </c>
    </row>
    <row r="7" spans="1:6" ht="15">
      <c r="A7">
        <v>1928</v>
      </c>
      <c r="B7">
        <v>35229</v>
      </c>
      <c r="C7">
        <v>467</v>
      </c>
      <c r="D7">
        <v>2200</v>
      </c>
      <c r="E7">
        <v>700</v>
      </c>
      <c r="F7">
        <f t="shared" si="0"/>
        <v>37196</v>
      </c>
    </row>
    <row r="8" spans="1:6" ht="15">
      <c r="A8">
        <v>1938</v>
      </c>
      <c r="B8">
        <v>37691</v>
      </c>
      <c r="C8">
        <v>460</v>
      </c>
      <c r="D8">
        <v>2500</v>
      </c>
      <c r="E8">
        <v>615</v>
      </c>
      <c r="F8">
        <f t="shared" si="0"/>
        <v>40036</v>
      </c>
    </row>
    <row r="9" spans="1:6" ht="15">
      <c r="A9">
        <v>1948</v>
      </c>
      <c r="B9">
        <v>64989</v>
      </c>
      <c r="C9">
        <v>750</v>
      </c>
      <c r="D9">
        <v>3500</v>
      </c>
      <c r="E9">
        <v>2150</v>
      </c>
      <c r="F9">
        <f t="shared" si="0"/>
        <v>67089</v>
      </c>
    </row>
    <row r="10" spans="1:6" ht="15">
      <c r="A10">
        <v>1958</v>
      </c>
      <c r="B10">
        <v>138690</v>
      </c>
      <c r="C10">
        <v>1766</v>
      </c>
      <c r="D10">
        <v>0</v>
      </c>
      <c r="E10">
        <v>19569</v>
      </c>
      <c r="F10">
        <f t="shared" si="0"/>
        <v>120887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67"/>
  <sheetViews>
    <sheetView zoomScalePageLayoutView="0" workbookViewId="0" topLeftCell="A237">
      <selection activeCell="B241" sqref="B241:B295"/>
    </sheetView>
  </sheetViews>
  <sheetFormatPr defaultColWidth="8.88671875" defaultRowHeight="15"/>
  <sheetData>
    <row r="1" spans="1:6" ht="15.75" thickBot="1">
      <c r="A1" s="48"/>
      <c r="B1" s="49" t="s">
        <v>173</v>
      </c>
      <c r="C1" s="49" t="s">
        <v>174</v>
      </c>
      <c r="D1" s="49" t="s">
        <v>175</v>
      </c>
      <c r="E1" s="49" t="s">
        <v>176</v>
      </c>
      <c r="F1" s="49" t="s">
        <v>177</v>
      </c>
    </row>
    <row r="2" spans="1:6" ht="102.75" thickBot="1">
      <c r="A2" s="50" t="s">
        <v>178</v>
      </c>
      <c r="B2" s="51" t="s">
        <v>179</v>
      </c>
      <c r="C2" s="51" t="s">
        <v>180</v>
      </c>
      <c r="D2" s="51" t="s">
        <v>181</v>
      </c>
      <c r="E2" s="51" t="s">
        <v>182</v>
      </c>
      <c r="F2" s="51" t="s">
        <v>183</v>
      </c>
    </row>
    <row r="3" spans="1:9" ht="15.75" thickBot="1">
      <c r="A3" s="52" t="s">
        <v>184</v>
      </c>
      <c r="B3" s="53"/>
      <c r="C3" s="54">
        <v>85937</v>
      </c>
      <c r="D3" s="54">
        <v>4749</v>
      </c>
      <c r="E3" s="55">
        <v>93</v>
      </c>
      <c r="F3" s="54">
        <v>1688</v>
      </c>
      <c r="G3" t="str">
        <f>RIGHT(A3,2)</f>
        <v>Q1</v>
      </c>
      <c r="I3">
        <f>IF(G3="Q4",SUM(#REF!),"")</f>
      </c>
    </row>
    <row r="4" spans="1:9" ht="15.75" thickBot="1">
      <c r="A4" s="52" t="s">
        <v>185</v>
      </c>
      <c r="B4" s="55">
        <v>0.2</v>
      </c>
      <c r="C4" s="54">
        <v>86091</v>
      </c>
      <c r="D4" s="54">
        <v>4773</v>
      </c>
      <c r="E4" s="55">
        <v>94</v>
      </c>
      <c r="F4" s="54">
        <v>1690</v>
      </c>
      <c r="G4" t="str">
        <f aca="true" t="shared" si="0" ref="G4:G67">RIGHT(A4,2)</f>
        <v>Q2</v>
      </c>
      <c r="I4">
        <f>IF(G4="Q4",SUM(C1:C4),"")</f>
      </c>
    </row>
    <row r="5" spans="1:9" ht="15.75" thickBot="1">
      <c r="A5" s="52" t="s">
        <v>186</v>
      </c>
      <c r="B5" s="55">
        <v>2.1</v>
      </c>
      <c r="C5" s="54">
        <v>87877</v>
      </c>
      <c r="D5" s="54">
        <v>4941</v>
      </c>
      <c r="E5" s="55">
        <v>97</v>
      </c>
      <c r="F5" s="54">
        <v>1723</v>
      </c>
      <c r="G5" t="str">
        <f t="shared" si="0"/>
        <v>Q3</v>
      </c>
      <c r="I5">
        <f>IF(G5="Q4",SUM(C2:C5),"")</f>
      </c>
    </row>
    <row r="6" spans="1:9" ht="15.75" thickBot="1">
      <c r="A6" s="52" t="s">
        <v>187</v>
      </c>
      <c r="B6" s="55">
        <v>-0.6</v>
      </c>
      <c r="C6" s="54">
        <v>87384</v>
      </c>
      <c r="D6" s="54">
        <v>5027</v>
      </c>
      <c r="E6" s="55">
        <v>98</v>
      </c>
      <c r="F6" s="54">
        <v>1711</v>
      </c>
      <c r="G6" t="str">
        <f t="shared" si="0"/>
        <v>Q4</v>
      </c>
      <c r="H6" t="str">
        <f>IF(G6="Q4",LEFT(A6,4),"")</f>
        <v>1955</v>
      </c>
      <c r="I6">
        <f>IF(G6="Q4",SUM(C3:C6),"")</f>
        <v>347289</v>
      </c>
    </row>
    <row r="7" spans="1:9" ht="15.75" thickBot="1">
      <c r="A7" s="52" t="s">
        <v>188</v>
      </c>
      <c r="B7" s="55">
        <v>0.7</v>
      </c>
      <c r="C7" s="54">
        <v>87990</v>
      </c>
      <c r="D7" s="54">
        <v>5124</v>
      </c>
      <c r="E7" s="55">
        <v>100</v>
      </c>
      <c r="F7" s="54">
        <v>1721</v>
      </c>
      <c r="G7" t="str">
        <f t="shared" si="0"/>
        <v>Q1</v>
      </c>
      <c r="H7">
        <f aca="true" t="shared" si="1" ref="H7:H70">IF(G7="Q4",LEFT(A7,4),"")</f>
      </c>
      <c r="I7">
        <f aca="true" t="shared" si="2" ref="I7:I70">IF(G7="Q4",SUM(C4:C7),"")</f>
      </c>
    </row>
    <row r="8" spans="1:9" ht="15.75" thickBot="1">
      <c r="A8" s="52" t="s">
        <v>189</v>
      </c>
      <c r="B8" s="55">
        <v>-0.2</v>
      </c>
      <c r="C8" s="54">
        <v>87839</v>
      </c>
      <c r="D8" s="54">
        <v>5187</v>
      </c>
      <c r="E8" s="55">
        <v>101</v>
      </c>
      <c r="F8" s="54">
        <v>1716</v>
      </c>
      <c r="G8" t="str">
        <f t="shared" si="0"/>
        <v>Q2</v>
      </c>
      <c r="H8">
        <f t="shared" si="1"/>
      </c>
      <c r="I8">
        <f t="shared" si="2"/>
      </c>
    </row>
    <row r="9" spans="1:9" ht="15.75" thickBot="1">
      <c r="A9" s="52" t="s">
        <v>190</v>
      </c>
      <c r="B9" s="55">
        <v>-0.1</v>
      </c>
      <c r="C9" s="54">
        <v>87716</v>
      </c>
      <c r="D9" s="54">
        <v>5257</v>
      </c>
      <c r="E9" s="55">
        <v>103</v>
      </c>
      <c r="F9" s="54">
        <v>1712</v>
      </c>
      <c r="G9" t="str">
        <f t="shared" si="0"/>
        <v>Q3</v>
      </c>
      <c r="H9">
        <f t="shared" si="1"/>
      </c>
      <c r="I9">
        <f t="shared" si="2"/>
      </c>
    </row>
    <row r="10" spans="1:9" ht="15.75" thickBot="1">
      <c r="A10" s="52" t="s">
        <v>191</v>
      </c>
      <c r="B10" s="55">
        <v>0.5</v>
      </c>
      <c r="C10" s="54">
        <v>88182</v>
      </c>
      <c r="D10" s="54">
        <v>5387</v>
      </c>
      <c r="E10" s="55">
        <v>105</v>
      </c>
      <c r="F10" s="54">
        <v>1719</v>
      </c>
      <c r="G10" t="str">
        <f t="shared" si="0"/>
        <v>Q4</v>
      </c>
      <c r="H10" t="str">
        <f t="shared" si="1"/>
        <v>1956</v>
      </c>
      <c r="I10">
        <f t="shared" si="2"/>
        <v>351727</v>
      </c>
    </row>
    <row r="11" spans="1:9" ht="15.75" thickBot="1">
      <c r="A11" s="52" t="s">
        <v>192</v>
      </c>
      <c r="B11" s="55">
        <v>2</v>
      </c>
      <c r="C11" s="54">
        <v>89934</v>
      </c>
      <c r="D11" s="54">
        <v>5384</v>
      </c>
      <c r="E11" s="55">
        <v>105</v>
      </c>
      <c r="F11" s="54">
        <v>1751</v>
      </c>
      <c r="G11" t="str">
        <f t="shared" si="0"/>
        <v>Q1</v>
      </c>
      <c r="H11">
        <f t="shared" si="1"/>
      </c>
      <c r="I11">
        <f t="shared" si="2"/>
      </c>
    </row>
    <row r="12" spans="1:9" ht="15.75" thickBot="1">
      <c r="A12" s="52" t="s">
        <v>193</v>
      </c>
      <c r="B12" s="55">
        <v>0</v>
      </c>
      <c r="C12" s="54">
        <v>89941</v>
      </c>
      <c r="D12" s="54">
        <v>5463</v>
      </c>
      <c r="E12" s="55">
        <v>106</v>
      </c>
      <c r="F12" s="54">
        <v>1749</v>
      </c>
      <c r="G12" t="str">
        <f t="shared" si="0"/>
        <v>Q2</v>
      </c>
      <c r="H12">
        <f t="shared" si="1"/>
      </c>
      <c r="I12">
        <f t="shared" si="2"/>
      </c>
    </row>
    <row r="13" spans="1:9" ht="15.75" thickBot="1">
      <c r="A13" s="52" t="s">
        <v>194</v>
      </c>
      <c r="B13" s="55">
        <v>-0.6</v>
      </c>
      <c r="C13" s="54">
        <v>89408</v>
      </c>
      <c r="D13" s="54">
        <v>5573</v>
      </c>
      <c r="E13" s="55">
        <v>108</v>
      </c>
      <c r="F13" s="54">
        <v>1737</v>
      </c>
      <c r="G13" t="str">
        <f t="shared" si="0"/>
        <v>Q3</v>
      </c>
      <c r="H13">
        <f t="shared" si="1"/>
      </c>
      <c r="I13">
        <f t="shared" si="2"/>
      </c>
    </row>
    <row r="14" spans="1:9" ht="15.75" thickBot="1">
      <c r="A14" s="52" t="s">
        <v>195</v>
      </c>
      <c r="B14" s="55">
        <v>0.1</v>
      </c>
      <c r="C14" s="54">
        <v>89496</v>
      </c>
      <c r="D14" s="54">
        <v>5686</v>
      </c>
      <c r="E14" s="55">
        <v>110</v>
      </c>
      <c r="F14" s="54">
        <v>1736</v>
      </c>
      <c r="G14" t="str">
        <f t="shared" si="0"/>
        <v>Q4</v>
      </c>
      <c r="H14" t="str">
        <f t="shared" si="1"/>
        <v>1957</v>
      </c>
      <c r="I14">
        <f t="shared" si="2"/>
        <v>358779</v>
      </c>
    </row>
    <row r="15" spans="1:9" ht="15.75" thickBot="1">
      <c r="A15" s="52" t="s">
        <v>196</v>
      </c>
      <c r="B15" s="55">
        <v>1.7</v>
      </c>
      <c r="C15" s="54">
        <v>91021</v>
      </c>
      <c r="D15" s="54">
        <v>5760</v>
      </c>
      <c r="E15" s="55">
        <v>112</v>
      </c>
      <c r="F15" s="54">
        <v>1764</v>
      </c>
      <c r="G15" t="str">
        <f t="shared" si="0"/>
        <v>Q1</v>
      </c>
      <c r="H15">
        <f t="shared" si="1"/>
      </c>
      <c r="I15">
        <f t="shared" si="2"/>
      </c>
    </row>
    <row r="16" spans="1:9" ht="15.75" thickBot="1">
      <c r="A16" s="52" t="s">
        <v>197</v>
      </c>
      <c r="B16" s="55">
        <v>-2.5</v>
      </c>
      <c r="C16" s="54">
        <v>88733</v>
      </c>
      <c r="D16" s="54">
        <v>5673</v>
      </c>
      <c r="E16" s="55">
        <v>110</v>
      </c>
      <c r="F16" s="54">
        <v>1718</v>
      </c>
      <c r="G16" t="str">
        <f t="shared" si="0"/>
        <v>Q2</v>
      </c>
      <c r="H16">
        <f t="shared" si="1"/>
      </c>
      <c r="I16">
        <f t="shared" si="2"/>
      </c>
    </row>
    <row r="17" spans="1:9" ht="15.75" thickBot="1">
      <c r="A17" s="52" t="s">
        <v>198</v>
      </c>
      <c r="B17" s="55">
        <v>2.2</v>
      </c>
      <c r="C17" s="54">
        <v>90682</v>
      </c>
      <c r="D17" s="54">
        <v>5778</v>
      </c>
      <c r="E17" s="55">
        <v>112</v>
      </c>
      <c r="F17" s="54">
        <v>1753</v>
      </c>
      <c r="G17" t="str">
        <f t="shared" si="0"/>
        <v>Q3</v>
      </c>
      <c r="H17">
        <f t="shared" si="1"/>
      </c>
      <c r="I17">
        <f t="shared" si="2"/>
      </c>
    </row>
    <row r="18" spans="1:9" ht="15.75" thickBot="1">
      <c r="A18" s="52" t="s">
        <v>199</v>
      </c>
      <c r="B18" s="55">
        <v>0.1</v>
      </c>
      <c r="C18" s="54">
        <v>90811</v>
      </c>
      <c r="D18" s="54">
        <v>5839</v>
      </c>
      <c r="E18" s="55">
        <v>113</v>
      </c>
      <c r="F18" s="54">
        <v>1753</v>
      </c>
      <c r="G18" t="str">
        <f t="shared" si="0"/>
        <v>Q4</v>
      </c>
      <c r="H18" t="str">
        <f t="shared" si="1"/>
        <v>1958</v>
      </c>
      <c r="I18">
        <f t="shared" si="2"/>
        <v>361247</v>
      </c>
    </row>
    <row r="19" spans="1:9" ht="15.75" thickBot="1">
      <c r="A19" s="52" t="s">
        <v>200</v>
      </c>
      <c r="B19" s="55">
        <v>1.3</v>
      </c>
      <c r="C19" s="54">
        <v>92036</v>
      </c>
      <c r="D19" s="54">
        <v>5892</v>
      </c>
      <c r="E19" s="55">
        <v>114</v>
      </c>
      <c r="F19" s="54">
        <v>1774</v>
      </c>
      <c r="G19" t="str">
        <f t="shared" si="0"/>
        <v>Q1</v>
      </c>
      <c r="H19">
        <f t="shared" si="1"/>
      </c>
      <c r="I19">
        <f t="shared" si="2"/>
      </c>
    </row>
    <row r="20" spans="1:9" ht="15.75" thickBot="1">
      <c r="A20" s="52" t="s">
        <v>201</v>
      </c>
      <c r="B20" s="55">
        <v>1.5</v>
      </c>
      <c r="C20" s="54">
        <v>93405</v>
      </c>
      <c r="D20" s="54">
        <v>6085</v>
      </c>
      <c r="E20" s="55">
        <v>117</v>
      </c>
      <c r="F20" s="54">
        <v>1798</v>
      </c>
      <c r="G20" t="str">
        <f t="shared" si="0"/>
        <v>Q2</v>
      </c>
      <c r="H20">
        <f t="shared" si="1"/>
      </c>
      <c r="I20">
        <f t="shared" si="2"/>
      </c>
    </row>
    <row r="21" spans="1:9" ht="15.75" thickBot="1">
      <c r="A21" s="52" t="s">
        <v>202</v>
      </c>
      <c r="B21" s="55">
        <v>2</v>
      </c>
      <c r="C21" s="54">
        <v>95234</v>
      </c>
      <c r="D21" s="54">
        <v>6084</v>
      </c>
      <c r="E21" s="55">
        <v>117</v>
      </c>
      <c r="F21" s="54">
        <v>1829</v>
      </c>
      <c r="G21" t="str">
        <f t="shared" si="0"/>
        <v>Q3</v>
      </c>
      <c r="H21">
        <f t="shared" si="1"/>
      </c>
      <c r="I21">
        <f t="shared" si="2"/>
      </c>
    </row>
    <row r="22" spans="1:9" ht="15.75" thickBot="1">
      <c r="A22" s="52" t="s">
        <v>203</v>
      </c>
      <c r="B22" s="55">
        <v>2.4</v>
      </c>
      <c r="C22" s="54">
        <v>97489</v>
      </c>
      <c r="D22" s="54">
        <v>6287</v>
      </c>
      <c r="E22" s="55">
        <v>121</v>
      </c>
      <c r="F22" s="54">
        <v>1869</v>
      </c>
      <c r="G22" t="str">
        <f t="shared" si="0"/>
        <v>Q4</v>
      </c>
      <c r="H22" t="str">
        <f t="shared" si="1"/>
        <v>1959</v>
      </c>
      <c r="I22">
        <f t="shared" si="2"/>
        <v>378164</v>
      </c>
    </row>
    <row r="23" spans="1:9" ht="15.75" thickBot="1">
      <c r="A23" s="52" t="s">
        <v>204</v>
      </c>
      <c r="B23" s="55">
        <v>2.4</v>
      </c>
      <c r="C23" s="54">
        <v>99866</v>
      </c>
      <c r="D23" s="54">
        <v>6389</v>
      </c>
      <c r="E23" s="55">
        <v>122</v>
      </c>
      <c r="F23" s="54">
        <v>1911</v>
      </c>
      <c r="G23" t="str">
        <f t="shared" si="0"/>
        <v>Q1</v>
      </c>
      <c r="H23">
        <f t="shared" si="1"/>
      </c>
      <c r="I23">
        <f t="shared" si="2"/>
      </c>
    </row>
    <row r="24" spans="1:9" ht="15.75" thickBot="1">
      <c r="A24" s="52" t="s">
        <v>205</v>
      </c>
      <c r="B24" s="55">
        <v>-1</v>
      </c>
      <c r="C24" s="54">
        <v>98902</v>
      </c>
      <c r="D24" s="54">
        <v>6433</v>
      </c>
      <c r="E24" s="55">
        <v>123</v>
      </c>
      <c r="F24" s="54">
        <v>1888</v>
      </c>
      <c r="G24" t="str">
        <f t="shared" si="0"/>
        <v>Q2</v>
      </c>
      <c r="H24">
        <f t="shared" si="1"/>
      </c>
      <c r="I24">
        <f t="shared" si="2"/>
      </c>
    </row>
    <row r="25" spans="1:9" ht="15.75" thickBot="1">
      <c r="A25" s="52" t="s">
        <v>206</v>
      </c>
      <c r="B25" s="55">
        <v>1.5</v>
      </c>
      <c r="C25" s="54">
        <v>100352</v>
      </c>
      <c r="D25" s="54">
        <v>6512</v>
      </c>
      <c r="E25" s="55">
        <v>124</v>
      </c>
      <c r="F25" s="54">
        <v>1912</v>
      </c>
      <c r="G25" t="str">
        <f t="shared" si="0"/>
        <v>Q3</v>
      </c>
      <c r="H25">
        <f t="shared" si="1"/>
      </c>
      <c r="I25">
        <f t="shared" si="2"/>
      </c>
    </row>
    <row r="26" spans="1:9" ht="15.75" thickBot="1">
      <c r="A26" s="52" t="s">
        <v>207</v>
      </c>
      <c r="B26" s="55">
        <v>0.6</v>
      </c>
      <c r="C26" s="54">
        <v>100961</v>
      </c>
      <c r="D26" s="54">
        <v>6639</v>
      </c>
      <c r="E26" s="55">
        <v>126</v>
      </c>
      <c r="F26" s="54">
        <v>1920</v>
      </c>
      <c r="G26" t="str">
        <f t="shared" si="0"/>
        <v>Q4</v>
      </c>
      <c r="H26" t="str">
        <f t="shared" si="1"/>
        <v>1960</v>
      </c>
      <c r="I26">
        <f t="shared" si="2"/>
        <v>400081</v>
      </c>
    </row>
    <row r="27" spans="1:9" ht="15.75" thickBot="1">
      <c r="A27" s="52" t="s">
        <v>208</v>
      </c>
      <c r="B27" s="55">
        <v>1.7</v>
      </c>
      <c r="C27" s="54">
        <v>102671</v>
      </c>
      <c r="D27" s="54">
        <v>6782</v>
      </c>
      <c r="E27" s="55">
        <v>129</v>
      </c>
      <c r="F27" s="54">
        <v>1948</v>
      </c>
      <c r="G27" t="str">
        <f t="shared" si="0"/>
        <v>Q1</v>
      </c>
      <c r="H27">
        <f t="shared" si="1"/>
      </c>
      <c r="I27">
        <f t="shared" si="2"/>
      </c>
    </row>
    <row r="28" spans="1:9" ht="15.75" thickBot="1">
      <c r="A28" s="52" t="s">
        <v>209</v>
      </c>
      <c r="B28" s="55">
        <v>0.5</v>
      </c>
      <c r="C28" s="54">
        <v>103160</v>
      </c>
      <c r="D28" s="54">
        <v>6744</v>
      </c>
      <c r="E28" s="55">
        <v>128</v>
      </c>
      <c r="F28" s="54">
        <v>1954</v>
      </c>
      <c r="G28" t="str">
        <f t="shared" si="0"/>
        <v>Q2</v>
      </c>
      <c r="H28">
        <f t="shared" si="1"/>
      </c>
      <c r="I28">
        <f t="shared" si="2"/>
      </c>
    </row>
    <row r="29" spans="1:9" ht="15.75" thickBot="1">
      <c r="A29" s="52" t="s">
        <v>210</v>
      </c>
      <c r="B29" s="55">
        <v>-0.5</v>
      </c>
      <c r="C29" s="54">
        <v>102691</v>
      </c>
      <c r="D29" s="54">
        <v>6974</v>
      </c>
      <c r="E29" s="55">
        <v>132</v>
      </c>
      <c r="F29" s="54">
        <v>1940</v>
      </c>
      <c r="G29" t="str">
        <f t="shared" si="0"/>
        <v>Q3</v>
      </c>
      <c r="H29">
        <f t="shared" si="1"/>
      </c>
      <c r="I29">
        <f t="shared" si="2"/>
      </c>
    </row>
    <row r="30" spans="1:9" ht="15.75" thickBot="1">
      <c r="A30" s="52" t="s">
        <v>211</v>
      </c>
      <c r="B30" s="55">
        <v>-0.1</v>
      </c>
      <c r="C30" s="54">
        <v>102611</v>
      </c>
      <c r="D30" s="54">
        <v>6906</v>
      </c>
      <c r="E30" s="55">
        <v>130</v>
      </c>
      <c r="F30" s="54">
        <v>1934</v>
      </c>
      <c r="G30" t="str">
        <f t="shared" si="0"/>
        <v>Q4</v>
      </c>
      <c r="H30" t="str">
        <f t="shared" si="1"/>
        <v>1961</v>
      </c>
      <c r="I30">
        <f t="shared" si="2"/>
        <v>411133</v>
      </c>
    </row>
    <row r="31" spans="1:9" ht="15.75" thickBot="1">
      <c r="A31" s="52" t="s">
        <v>212</v>
      </c>
      <c r="B31" s="55">
        <v>0.6</v>
      </c>
      <c r="C31" s="54">
        <v>103213</v>
      </c>
      <c r="D31" s="54">
        <v>7000</v>
      </c>
      <c r="E31" s="55">
        <v>132</v>
      </c>
      <c r="F31" s="54">
        <v>1941</v>
      </c>
      <c r="G31" t="str">
        <f t="shared" si="0"/>
        <v>Q1</v>
      </c>
      <c r="H31">
        <f t="shared" si="1"/>
      </c>
      <c r="I31">
        <f t="shared" si="2"/>
      </c>
    </row>
    <row r="32" spans="1:9" ht="15.75" thickBot="1">
      <c r="A32" s="52" t="s">
        <v>213</v>
      </c>
      <c r="B32" s="55">
        <v>1</v>
      </c>
      <c r="C32" s="54">
        <v>104291</v>
      </c>
      <c r="D32" s="54">
        <v>7178</v>
      </c>
      <c r="E32" s="55">
        <v>135</v>
      </c>
      <c r="F32" s="54">
        <v>1957</v>
      </c>
      <c r="G32" t="str">
        <f t="shared" si="0"/>
        <v>Q2</v>
      </c>
      <c r="H32">
        <f t="shared" si="1"/>
      </c>
      <c r="I32">
        <f t="shared" si="2"/>
      </c>
    </row>
    <row r="33" spans="1:9" ht="15.75" thickBot="1">
      <c r="A33" s="52" t="s">
        <v>214</v>
      </c>
      <c r="B33" s="55">
        <v>0.7</v>
      </c>
      <c r="C33" s="54">
        <v>105004</v>
      </c>
      <c r="D33" s="54">
        <v>7250</v>
      </c>
      <c r="E33" s="55">
        <v>136</v>
      </c>
      <c r="F33" s="54">
        <v>1967</v>
      </c>
      <c r="G33" t="str">
        <f t="shared" si="0"/>
        <v>Q3</v>
      </c>
      <c r="H33">
        <f t="shared" si="1"/>
      </c>
      <c r="I33">
        <f t="shared" si="2"/>
      </c>
    </row>
    <row r="34" spans="1:9" ht="15.75" thickBot="1">
      <c r="A34" s="52" t="s">
        <v>215</v>
      </c>
      <c r="B34" s="55">
        <v>-0.4</v>
      </c>
      <c r="C34" s="54">
        <v>104634</v>
      </c>
      <c r="D34" s="54">
        <v>7279</v>
      </c>
      <c r="E34" s="55">
        <v>136</v>
      </c>
      <c r="F34" s="54">
        <v>1957</v>
      </c>
      <c r="G34" t="str">
        <f t="shared" si="0"/>
        <v>Q4</v>
      </c>
      <c r="H34" t="str">
        <f t="shared" si="1"/>
        <v>1962</v>
      </c>
      <c r="I34">
        <f t="shared" si="2"/>
        <v>417142</v>
      </c>
    </row>
    <row r="35" spans="1:9" ht="15.75" thickBot="1">
      <c r="A35" s="52" t="s">
        <v>216</v>
      </c>
      <c r="B35" s="55">
        <v>0.2</v>
      </c>
      <c r="C35" s="54">
        <v>104873</v>
      </c>
      <c r="D35" s="54">
        <v>7220</v>
      </c>
      <c r="E35" s="55">
        <v>135</v>
      </c>
      <c r="F35" s="54">
        <v>1959</v>
      </c>
      <c r="G35" t="str">
        <f t="shared" si="0"/>
        <v>Q1</v>
      </c>
      <c r="H35">
        <f t="shared" si="1"/>
      </c>
      <c r="I35">
        <f t="shared" si="2"/>
      </c>
    </row>
    <row r="36" spans="1:9" ht="15.75" thickBot="1">
      <c r="A36" s="52" t="s">
        <v>217</v>
      </c>
      <c r="B36" s="55">
        <v>4.3</v>
      </c>
      <c r="C36" s="54">
        <v>109357</v>
      </c>
      <c r="D36" s="54">
        <v>7584</v>
      </c>
      <c r="E36" s="55">
        <v>141</v>
      </c>
      <c r="F36" s="54">
        <v>2039</v>
      </c>
      <c r="G36" t="str">
        <f t="shared" si="0"/>
        <v>Q2</v>
      </c>
      <c r="H36">
        <f t="shared" si="1"/>
      </c>
      <c r="I36">
        <f t="shared" si="2"/>
      </c>
    </row>
    <row r="37" spans="1:9" ht="15.75" thickBot="1">
      <c r="A37" s="52" t="s">
        <v>218</v>
      </c>
      <c r="B37" s="55">
        <v>0.5</v>
      </c>
      <c r="C37" s="54">
        <v>109940</v>
      </c>
      <c r="D37" s="54">
        <v>7686</v>
      </c>
      <c r="E37" s="55">
        <v>143</v>
      </c>
      <c r="F37" s="54">
        <v>2047</v>
      </c>
      <c r="G37" t="str">
        <f t="shared" si="0"/>
        <v>Q3</v>
      </c>
      <c r="H37">
        <f t="shared" si="1"/>
      </c>
      <c r="I37">
        <f t="shared" si="2"/>
      </c>
    </row>
    <row r="38" spans="1:9" ht="15.75" thickBot="1">
      <c r="A38" s="52" t="s">
        <v>219</v>
      </c>
      <c r="B38" s="55">
        <v>2.3</v>
      </c>
      <c r="C38" s="54">
        <v>112483</v>
      </c>
      <c r="D38" s="54">
        <v>7919</v>
      </c>
      <c r="E38" s="55">
        <v>147</v>
      </c>
      <c r="F38" s="54">
        <v>2090</v>
      </c>
      <c r="G38" t="str">
        <f t="shared" si="0"/>
        <v>Q4</v>
      </c>
      <c r="H38" t="str">
        <f t="shared" si="1"/>
        <v>1963</v>
      </c>
      <c r="I38">
        <f t="shared" si="2"/>
        <v>436653</v>
      </c>
    </row>
    <row r="39" spans="1:9" ht="15.75" thickBot="1">
      <c r="A39" s="52" t="s">
        <v>220</v>
      </c>
      <c r="B39" s="55">
        <v>1</v>
      </c>
      <c r="C39" s="54">
        <v>113618</v>
      </c>
      <c r="D39" s="54">
        <v>7969</v>
      </c>
      <c r="E39" s="55">
        <v>148</v>
      </c>
      <c r="F39" s="54">
        <v>2108</v>
      </c>
      <c r="G39" t="str">
        <f t="shared" si="0"/>
        <v>Q1</v>
      </c>
      <c r="H39">
        <f t="shared" si="1"/>
      </c>
      <c r="I39">
        <f t="shared" si="2"/>
      </c>
    </row>
    <row r="40" spans="1:9" ht="15.75" thickBot="1">
      <c r="A40" s="52" t="s">
        <v>221</v>
      </c>
      <c r="B40" s="55">
        <v>1.6</v>
      </c>
      <c r="C40" s="54">
        <v>115389</v>
      </c>
      <c r="D40" s="54">
        <v>8235</v>
      </c>
      <c r="E40" s="55">
        <v>153</v>
      </c>
      <c r="F40" s="54">
        <v>2137</v>
      </c>
      <c r="G40" t="str">
        <f t="shared" si="0"/>
        <v>Q2</v>
      </c>
      <c r="H40">
        <f t="shared" si="1"/>
      </c>
      <c r="I40">
        <f t="shared" si="2"/>
      </c>
    </row>
    <row r="41" spans="1:9" ht="15.75" thickBot="1">
      <c r="A41" s="52" t="s">
        <v>222</v>
      </c>
      <c r="B41" s="55">
        <v>0.3</v>
      </c>
      <c r="C41" s="54">
        <v>115731</v>
      </c>
      <c r="D41" s="54">
        <v>8395</v>
      </c>
      <c r="E41" s="55">
        <v>155</v>
      </c>
      <c r="F41" s="54">
        <v>2140</v>
      </c>
      <c r="G41" t="str">
        <f t="shared" si="0"/>
        <v>Q3</v>
      </c>
      <c r="H41">
        <f t="shared" si="1"/>
      </c>
      <c r="I41">
        <f t="shared" si="2"/>
      </c>
    </row>
    <row r="42" spans="1:9" ht="15.75" thickBot="1">
      <c r="A42" s="52" t="s">
        <v>223</v>
      </c>
      <c r="B42" s="55">
        <v>1.6</v>
      </c>
      <c r="C42" s="54">
        <v>117591</v>
      </c>
      <c r="D42" s="54">
        <v>8622</v>
      </c>
      <c r="E42" s="55">
        <v>159</v>
      </c>
      <c r="F42" s="54">
        <v>2171</v>
      </c>
      <c r="G42" t="str">
        <f t="shared" si="0"/>
        <v>Q4</v>
      </c>
      <c r="H42" t="str">
        <f t="shared" si="1"/>
        <v>1964</v>
      </c>
      <c r="I42">
        <f t="shared" si="2"/>
        <v>462329</v>
      </c>
    </row>
    <row r="43" spans="1:9" ht="15.75" thickBot="1">
      <c r="A43" s="52" t="s">
        <v>224</v>
      </c>
      <c r="B43" s="55">
        <v>-0.1</v>
      </c>
      <c r="C43" s="54">
        <v>117435</v>
      </c>
      <c r="D43" s="54">
        <v>8781</v>
      </c>
      <c r="E43" s="55">
        <v>162</v>
      </c>
      <c r="F43" s="54">
        <v>2164</v>
      </c>
      <c r="G43" t="str">
        <f t="shared" si="0"/>
        <v>Q1</v>
      </c>
      <c r="H43">
        <f t="shared" si="1"/>
      </c>
      <c r="I43">
        <f t="shared" si="2"/>
      </c>
    </row>
    <row r="44" spans="1:9" ht="15.75" thickBot="1">
      <c r="A44" s="52" t="s">
        <v>225</v>
      </c>
      <c r="B44" s="55">
        <v>0.3</v>
      </c>
      <c r="C44" s="54">
        <v>117816</v>
      </c>
      <c r="D44" s="54">
        <v>8845</v>
      </c>
      <c r="E44" s="55">
        <v>163</v>
      </c>
      <c r="F44" s="54">
        <v>2168</v>
      </c>
      <c r="G44" t="str">
        <f t="shared" si="0"/>
        <v>Q2</v>
      </c>
      <c r="H44">
        <f t="shared" si="1"/>
      </c>
      <c r="I44">
        <f t="shared" si="2"/>
      </c>
    </row>
    <row r="45" spans="1:9" ht="15.75" thickBot="1">
      <c r="A45" s="52" t="s">
        <v>226</v>
      </c>
      <c r="B45" s="55">
        <v>1</v>
      </c>
      <c r="C45" s="54">
        <v>119048</v>
      </c>
      <c r="D45" s="54">
        <v>9051</v>
      </c>
      <c r="E45" s="55">
        <v>166</v>
      </c>
      <c r="F45" s="54">
        <v>2187</v>
      </c>
      <c r="G45" t="str">
        <f t="shared" si="0"/>
        <v>Q3</v>
      </c>
      <c r="H45">
        <f t="shared" si="1"/>
      </c>
      <c r="I45">
        <f t="shared" si="2"/>
      </c>
    </row>
    <row r="46" spans="1:9" ht="15.75" thickBot="1">
      <c r="A46" s="52" t="s">
        <v>227</v>
      </c>
      <c r="B46" s="55">
        <v>0.8</v>
      </c>
      <c r="C46" s="54">
        <v>120007</v>
      </c>
      <c r="D46" s="54">
        <v>9205</v>
      </c>
      <c r="E46" s="55">
        <v>169</v>
      </c>
      <c r="F46" s="54">
        <v>2202</v>
      </c>
      <c r="G46" t="str">
        <f t="shared" si="0"/>
        <v>Q4</v>
      </c>
      <c r="H46" t="str">
        <f t="shared" si="1"/>
        <v>1965</v>
      </c>
      <c r="I46">
        <f t="shared" si="2"/>
        <v>474306</v>
      </c>
    </row>
    <row r="47" spans="1:9" ht="15.75" thickBot="1">
      <c r="A47" s="52" t="s">
        <v>228</v>
      </c>
      <c r="B47" s="55">
        <v>0.3</v>
      </c>
      <c r="C47" s="54">
        <v>120419</v>
      </c>
      <c r="D47" s="54">
        <v>9332</v>
      </c>
      <c r="E47" s="55">
        <v>171</v>
      </c>
      <c r="F47" s="54">
        <v>2207</v>
      </c>
      <c r="G47" t="str">
        <f t="shared" si="0"/>
        <v>Q1</v>
      </c>
      <c r="H47">
        <f t="shared" si="1"/>
      </c>
      <c r="I47">
        <f t="shared" si="2"/>
      </c>
    </row>
    <row r="48" spans="1:9" ht="15.75" thickBot="1">
      <c r="A48" s="52" t="s">
        <v>229</v>
      </c>
      <c r="B48" s="55">
        <v>0.7</v>
      </c>
      <c r="C48" s="54">
        <v>121297</v>
      </c>
      <c r="D48" s="54">
        <v>9486</v>
      </c>
      <c r="E48" s="55">
        <v>174</v>
      </c>
      <c r="F48" s="54">
        <v>2220</v>
      </c>
      <c r="G48" t="str">
        <f t="shared" si="0"/>
        <v>Q2</v>
      </c>
      <c r="H48">
        <f t="shared" si="1"/>
      </c>
      <c r="I48">
        <f t="shared" si="2"/>
      </c>
    </row>
    <row r="49" spans="1:9" ht="15.75" thickBot="1">
      <c r="A49" s="52" t="s">
        <v>230</v>
      </c>
      <c r="B49" s="55">
        <v>0.5</v>
      </c>
      <c r="C49" s="54">
        <v>121850</v>
      </c>
      <c r="D49" s="54">
        <v>9640</v>
      </c>
      <c r="E49" s="55">
        <v>176</v>
      </c>
      <c r="F49" s="54">
        <v>2227</v>
      </c>
      <c r="G49" t="str">
        <f t="shared" si="0"/>
        <v>Q3</v>
      </c>
      <c r="H49">
        <f t="shared" si="1"/>
      </c>
      <c r="I49">
        <f t="shared" si="2"/>
      </c>
    </row>
    <row r="50" spans="1:9" ht="15.75" thickBot="1">
      <c r="A50" s="52" t="s">
        <v>231</v>
      </c>
      <c r="B50" s="55">
        <v>-0.3</v>
      </c>
      <c r="C50" s="54">
        <v>121465</v>
      </c>
      <c r="D50" s="54">
        <v>9727</v>
      </c>
      <c r="E50" s="55">
        <v>177</v>
      </c>
      <c r="F50" s="54">
        <v>2216</v>
      </c>
      <c r="G50" t="str">
        <f t="shared" si="0"/>
        <v>Q4</v>
      </c>
      <c r="H50" t="str">
        <f t="shared" si="1"/>
        <v>1966</v>
      </c>
      <c r="I50">
        <f t="shared" si="2"/>
        <v>485031</v>
      </c>
    </row>
    <row r="51" spans="1:9" ht="15.75" thickBot="1">
      <c r="A51" s="52" t="s">
        <v>232</v>
      </c>
      <c r="B51" s="55">
        <v>1.4</v>
      </c>
      <c r="C51" s="54">
        <v>123205</v>
      </c>
      <c r="D51" s="54">
        <v>9841</v>
      </c>
      <c r="E51" s="55">
        <v>179</v>
      </c>
      <c r="F51" s="54">
        <v>2245</v>
      </c>
      <c r="G51" t="str">
        <f t="shared" si="0"/>
        <v>Q1</v>
      </c>
      <c r="H51">
        <f t="shared" si="1"/>
      </c>
      <c r="I51">
        <f t="shared" si="2"/>
      </c>
    </row>
    <row r="52" spans="1:9" ht="15.75" thickBot="1">
      <c r="A52" s="52" t="s">
        <v>233</v>
      </c>
      <c r="B52" s="55">
        <v>1.3</v>
      </c>
      <c r="C52" s="54">
        <v>124814</v>
      </c>
      <c r="D52" s="54">
        <v>10089</v>
      </c>
      <c r="E52" s="55">
        <v>184</v>
      </c>
      <c r="F52" s="54">
        <v>2271</v>
      </c>
      <c r="G52" t="str">
        <f t="shared" si="0"/>
        <v>Q2</v>
      </c>
      <c r="H52">
        <f t="shared" si="1"/>
      </c>
      <c r="I52">
        <f t="shared" si="2"/>
      </c>
    </row>
    <row r="53" spans="1:9" ht="15.75" thickBot="1">
      <c r="A53" s="52" t="s">
        <v>234</v>
      </c>
      <c r="B53" s="55">
        <v>0.3</v>
      </c>
      <c r="C53" s="54">
        <v>125167</v>
      </c>
      <c r="D53" s="54">
        <v>10121</v>
      </c>
      <c r="E53" s="55">
        <v>184</v>
      </c>
      <c r="F53" s="54">
        <v>2275</v>
      </c>
      <c r="G53" t="str">
        <f t="shared" si="0"/>
        <v>Q3</v>
      </c>
      <c r="H53">
        <f t="shared" si="1"/>
      </c>
      <c r="I53">
        <f t="shared" si="2"/>
      </c>
    </row>
    <row r="54" spans="1:9" ht="15.75" thickBot="1">
      <c r="A54" s="52" t="s">
        <v>235</v>
      </c>
      <c r="B54" s="55">
        <v>0.3</v>
      </c>
      <c r="C54" s="54">
        <v>125503</v>
      </c>
      <c r="D54" s="54">
        <v>10225</v>
      </c>
      <c r="E54" s="55">
        <v>186</v>
      </c>
      <c r="F54" s="54">
        <v>2278</v>
      </c>
      <c r="G54" t="str">
        <f t="shared" si="0"/>
        <v>Q4</v>
      </c>
      <c r="H54" t="str">
        <f t="shared" si="1"/>
        <v>1967</v>
      </c>
      <c r="I54">
        <f t="shared" si="2"/>
        <v>498689</v>
      </c>
    </row>
    <row r="55" spans="1:9" ht="15.75" thickBot="1">
      <c r="A55" s="52" t="s">
        <v>236</v>
      </c>
      <c r="B55" s="55">
        <v>3.3</v>
      </c>
      <c r="C55" s="54">
        <v>129598</v>
      </c>
      <c r="D55" s="54">
        <v>10632</v>
      </c>
      <c r="E55" s="55">
        <v>193</v>
      </c>
      <c r="F55" s="54">
        <v>2350</v>
      </c>
      <c r="G55" t="str">
        <f t="shared" si="0"/>
        <v>Q1</v>
      </c>
      <c r="H55">
        <f t="shared" si="1"/>
      </c>
      <c r="I55">
        <f t="shared" si="2"/>
      </c>
    </row>
    <row r="56" spans="1:9" ht="15.75" thickBot="1">
      <c r="A56" s="52" t="s">
        <v>237</v>
      </c>
      <c r="B56" s="55">
        <v>-0.6</v>
      </c>
      <c r="C56" s="54">
        <v>128758</v>
      </c>
      <c r="D56" s="54">
        <v>10700</v>
      </c>
      <c r="E56" s="55">
        <v>194</v>
      </c>
      <c r="F56" s="54">
        <v>2332</v>
      </c>
      <c r="G56" t="str">
        <f t="shared" si="0"/>
        <v>Q2</v>
      </c>
      <c r="H56">
        <f t="shared" si="1"/>
      </c>
      <c r="I56">
        <f t="shared" si="2"/>
      </c>
    </row>
    <row r="57" spans="1:9" ht="15.75" thickBot="1">
      <c r="A57" s="52" t="s">
        <v>238</v>
      </c>
      <c r="B57" s="55">
        <v>2</v>
      </c>
      <c r="C57" s="54">
        <v>131272</v>
      </c>
      <c r="D57" s="54">
        <v>11036</v>
      </c>
      <c r="E57" s="55">
        <v>200</v>
      </c>
      <c r="F57" s="54">
        <v>2375</v>
      </c>
      <c r="G57" t="str">
        <f t="shared" si="0"/>
        <v>Q3</v>
      </c>
      <c r="H57">
        <f t="shared" si="1"/>
      </c>
      <c r="I57">
        <f t="shared" si="2"/>
      </c>
    </row>
    <row r="58" spans="1:9" ht="15.75" thickBot="1">
      <c r="A58" s="52" t="s">
        <v>239</v>
      </c>
      <c r="B58" s="55">
        <v>0.4</v>
      </c>
      <c r="C58" s="54">
        <v>131860</v>
      </c>
      <c r="D58" s="54">
        <v>11280</v>
      </c>
      <c r="E58" s="55">
        <v>204</v>
      </c>
      <c r="F58" s="54">
        <v>2383</v>
      </c>
      <c r="G58" t="str">
        <f t="shared" si="0"/>
        <v>Q4</v>
      </c>
      <c r="H58" t="str">
        <f t="shared" si="1"/>
        <v>1968</v>
      </c>
      <c r="I58">
        <f t="shared" si="2"/>
        <v>521488</v>
      </c>
    </row>
    <row r="59" spans="1:9" ht="15.75" thickBot="1">
      <c r="A59" s="52" t="s">
        <v>240</v>
      </c>
      <c r="B59" s="55">
        <v>0.1</v>
      </c>
      <c r="C59" s="54">
        <v>132011</v>
      </c>
      <c r="D59" s="54">
        <v>11471</v>
      </c>
      <c r="E59" s="55">
        <v>207</v>
      </c>
      <c r="F59" s="54">
        <v>2383</v>
      </c>
      <c r="G59" t="str">
        <f t="shared" si="0"/>
        <v>Q1</v>
      </c>
      <c r="H59">
        <f t="shared" si="1"/>
      </c>
      <c r="I59">
        <f t="shared" si="2"/>
      </c>
    </row>
    <row r="60" spans="1:9" ht="15.75" thickBot="1">
      <c r="A60" s="52" t="s">
        <v>241</v>
      </c>
      <c r="B60" s="55">
        <v>0.9</v>
      </c>
      <c r="C60" s="54">
        <v>133150</v>
      </c>
      <c r="D60" s="54">
        <v>11621</v>
      </c>
      <c r="E60" s="55">
        <v>210</v>
      </c>
      <c r="F60" s="54">
        <v>2401</v>
      </c>
      <c r="G60" t="str">
        <f t="shared" si="0"/>
        <v>Q2</v>
      </c>
      <c r="H60">
        <f t="shared" si="1"/>
      </c>
      <c r="I60">
        <f t="shared" si="2"/>
      </c>
    </row>
    <row r="61" spans="1:9" ht="15.75" thickBot="1">
      <c r="A61" s="52" t="s">
        <v>242</v>
      </c>
      <c r="B61" s="55">
        <v>0.7</v>
      </c>
      <c r="C61" s="54">
        <v>134034</v>
      </c>
      <c r="D61" s="54">
        <v>11839</v>
      </c>
      <c r="E61" s="55">
        <v>213</v>
      </c>
      <c r="F61" s="54">
        <v>2415</v>
      </c>
      <c r="G61" t="str">
        <f t="shared" si="0"/>
        <v>Q3</v>
      </c>
      <c r="H61">
        <f t="shared" si="1"/>
      </c>
      <c r="I61">
        <f t="shared" si="2"/>
      </c>
    </row>
    <row r="62" spans="1:9" ht="15.75" thickBot="1">
      <c r="A62" s="52" t="s">
        <v>243</v>
      </c>
      <c r="B62" s="55">
        <v>0.6</v>
      </c>
      <c r="C62" s="54">
        <v>134789</v>
      </c>
      <c r="D62" s="54">
        <v>12086</v>
      </c>
      <c r="E62" s="55">
        <v>218</v>
      </c>
      <c r="F62" s="54">
        <v>2427</v>
      </c>
      <c r="G62" t="str">
        <f t="shared" si="0"/>
        <v>Q4</v>
      </c>
      <c r="H62" t="str">
        <f t="shared" si="1"/>
        <v>1969</v>
      </c>
      <c r="I62">
        <f t="shared" si="2"/>
        <v>533984</v>
      </c>
    </row>
    <row r="63" spans="1:9" ht="15.75" thickBot="1">
      <c r="A63" s="52" t="s">
        <v>244</v>
      </c>
      <c r="B63" s="55">
        <v>-0.8</v>
      </c>
      <c r="C63" s="54">
        <v>133719</v>
      </c>
      <c r="D63" s="54">
        <v>12270</v>
      </c>
      <c r="E63" s="55">
        <v>221</v>
      </c>
      <c r="F63" s="54">
        <v>2405</v>
      </c>
      <c r="G63" t="str">
        <f t="shared" si="0"/>
        <v>Q1</v>
      </c>
      <c r="H63">
        <f t="shared" si="1"/>
      </c>
      <c r="I63">
        <f t="shared" si="2"/>
      </c>
    </row>
    <row r="64" spans="1:9" ht="15.75" thickBot="1">
      <c r="A64" s="52" t="s">
        <v>245</v>
      </c>
      <c r="B64" s="55">
        <v>2.3</v>
      </c>
      <c r="C64" s="54">
        <v>136840</v>
      </c>
      <c r="D64" s="54">
        <v>12742</v>
      </c>
      <c r="E64" s="55">
        <v>229</v>
      </c>
      <c r="F64" s="54">
        <v>2460</v>
      </c>
      <c r="G64" t="str">
        <f t="shared" si="0"/>
        <v>Q2</v>
      </c>
      <c r="H64">
        <f t="shared" si="1"/>
      </c>
      <c r="I64">
        <f t="shared" si="2"/>
      </c>
    </row>
    <row r="65" spans="1:9" ht="15.75" thickBot="1">
      <c r="A65" s="52" t="s">
        <v>246</v>
      </c>
      <c r="B65" s="55">
        <v>0.9</v>
      </c>
      <c r="C65" s="54">
        <v>138057</v>
      </c>
      <c r="D65" s="54">
        <v>13125</v>
      </c>
      <c r="E65" s="55">
        <v>236</v>
      </c>
      <c r="F65" s="54">
        <v>2478</v>
      </c>
      <c r="G65" t="str">
        <f t="shared" si="0"/>
        <v>Q3</v>
      </c>
      <c r="H65">
        <f t="shared" si="1"/>
      </c>
      <c r="I65">
        <f t="shared" si="2"/>
      </c>
    </row>
    <row r="66" spans="1:9" ht="15.75" thickBot="1">
      <c r="A66" s="52" t="s">
        <v>247</v>
      </c>
      <c r="B66" s="55">
        <v>0.7</v>
      </c>
      <c r="C66" s="54">
        <v>139036</v>
      </c>
      <c r="D66" s="54">
        <v>13558</v>
      </c>
      <c r="E66" s="55">
        <v>243</v>
      </c>
      <c r="F66" s="54">
        <v>2493</v>
      </c>
      <c r="G66" t="str">
        <f t="shared" si="0"/>
        <v>Q4</v>
      </c>
      <c r="H66" t="str">
        <f t="shared" si="1"/>
        <v>1970</v>
      </c>
      <c r="I66">
        <f t="shared" si="2"/>
        <v>547652</v>
      </c>
    </row>
    <row r="67" spans="1:9" ht="15.75" thickBot="1">
      <c r="A67" s="52" t="s">
        <v>248</v>
      </c>
      <c r="B67" s="55">
        <v>-0.9</v>
      </c>
      <c r="C67" s="54">
        <v>137749</v>
      </c>
      <c r="D67" s="54">
        <v>13754</v>
      </c>
      <c r="E67" s="55">
        <v>246</v>
      </c>
      <c r="F67" s="54">
        <v>2466</v>
      </c>
      <c r="G67" t="str">
        <f t="shared" si="0"/>
        <v>Q1</v>
      </c>
      <c r="H67">
        <f t="shared" si="1"/>
      </c>
      <c r="I67">
        <f t="shared" si="2"/>
      </c>
    </row>
    <row r="68" spans="1:9" ht="15.75" thickBot="1">
      <c r="A68" s="52" t="s">
        <v>249</v>
      </c>
      <c r="B68" s="55">
        <v>1.2</v>
      </c>
      <c r="C68" s="54">
        <v>139470</v>
      </c>
      <c r="D68" s="54">
        <v>14207</v>
      </c>
      <c r="E68" s="55">
        <v>254</v>
      </c>
      <c r="F68" s="54">
        <v>2494</v>
      </c>
      <c r="G68" t="str">
        <f aca="true" t="shared" si="3" ref="G68:G131">RIGHT(A68,2)</f>
        <v>Q2</v>
      </c>
      <c r="H68">
        <f t="shared" si="1"/>
      </c>
      <c r="I68">
        <f t="shared" si="2"/>
      </c>
    </row>
    <row r="69" spans="1:9" ht="15.75" thickBot="1">
      <c r="A69" s="52" t="s">
        <v>250</v>
      </c>
      <c r="B69" s="55">
        <v>1.5</v>
      </c>
      <c r="C69" s="54">
        <v>141523</v>
      </c>
      <c r="D69" s="54">
        <v>14672</v>
      </c>
      <c r="E69" s="55">
        <v>262</v>
      </c>
      <c r="F69" s="54">
        <v>2529</v>
      </c>
      <c r="G69" t="str">
        <f t="shared" si="3"/>
        <v>Q3</v>
      </c>
      <c r="H69">
        <f t="shared" si="1"/>
      </c>
      <c r="I69">
        <f t="shared" si="2"/>
      </c>
    </row>
    <row r="70" spans="1:9" ht="15.75" thickBot="1">
      <c r="A70" s="52" t="s">
        <v>251</v>
      </c>
      <c r="B70" s="55">
        <v>0.1</v>
      </c>
      <c r="C70" s="54">
        <v>141689</v>
      </c>
      <c r="D70" s="54">
        <v>15021</v>
      </c>
      <c r="E70" s="55">
        <v>268</v>
      </c>
      <c r="F70" s="54">
        <v>2530</v>
      </c>
      <c r="G70" t="str">
        <f t="shared" si="3"/>
        <v>Q4</v>
      </c>
      <c r="H70" t="str">
        <f t="shared" si="1"/>
        <v>1971</v>
      </c>
      <c r="I70">
        <f t="shared" si="2"/>
        <v>560431</v>
      </c>
    </row>
    <row r="71" spans="1:9" ht="15.75" thickBot="1">
      <c r="A71" s="52" t="s">
        <v>252</v>
      </c>
      <c r="B71" s="55">
        <v>0.2</v>
      </c>
      <c r="C71" s="54">
        <v>141916</v>
      </c>
      <c r="D71" s="54">
        <v>15232</v>
      </c>
      <c r="E71" s="55">
        <v>272</v>
      </c>
      <c r="F71" s="54">
        <v>2532</v>
      </c>
      <c r="G71" t="str">
        <f t="shared" si="3"/>
        <v>Q1</v>
      </c>
      <c r="H71">
        <f aca="true" t="shared" si="4" ref="H71:H134">IF(G71="Q4",LEFT(A71,4),"")</f>
      </c>
      <c r="I71">
        <f aca="true" t="shared" si="5" ref="I71:I134">IF(G71="Q4",SUM(C68:C71),"")</f>
      </c>
    </row>
    <row r="72" spans="1:9" ht="15.75" thickBot="1">
      <c r="A72" s="52" t="s">
        <v>253</v>
      </c>
      <c r="B72" s="55">
        <v>2.6</v>
      </c>
      <c r="C72" s="54">
        <v>145563</v>
      </c>
      <c r="D72" s="54">
        <v>15930</v>
      </c>
      <c r="E72" s="55">
        <v>284</v>
      </c>
      <c r="F72" s="54">
        <v>2595</v>
      </c>
      <c r="G72" t="str">
        <f t="shared" si="3"/>
        <v>Q2</v>
      </c>
      <c r="H72">
        <f t="shared" si="4"/>
      </c>
      <c r="I72">
        <f t="shared" si="5"/>
      </c>
    </row>
    <row r="73" spans="1:9" ht="15.75" thickBot="1">
      <c r="A73" s="52" t="s">
        <v>254</v>
      </c>
      <c r="B73" s="55">
        <v>0.3</v>
      </c>
      <c r="C73" s="54">
        <v>145999</v>
      </c>
      <c r="D73" s="54">
        <v>16244</v>
      </c>
      <c r="E73" s="55">
        <v>289</v>
      </c>
      <c r="F73" s="54">
        <v>2601</v>
      </c>
      <c r="G73" t="str">
        <f t="shared" si="3"/>
        <v>Q3</v>
      </c>
      <c r="H73">
        <f t="shared" si="4"/>
      </c>
      <c r="I73">
        <f t="shared" si="5"/>
      </c>
    </row>
    <row r="74" spans="1:9" ht="15.75" thickBot="1">
      <c r="A74" s="52" t="s">
        <v>255</v>
      </c>
      <c r="B74" s="55">
        <v>1.8</v>
      </c>
      <c r="C74" s="54">
        <v>148599</v>
      </c>
      <c r="D74" s="54">
        <v>17196</v>
      </c>
      <c r="E74" s="55">
        <v>306</v>
      </c>
      <c r="F74" s="54">
        <v>2646</v>
      </c>
      <c r="G74" t="str">
        <f t="shared" si="3"/>
        <v>Q4</v>
      </c>
      <c r="H74" t="str">
        <f t="shared" si="4"/>
        <v>1972</v>
      </c>
      <c r="I74">
        <f t="shared" si="5"/>
        <v>582077</v>
      </c>
    </row>
    <row r="75" spans="1:9" ht="15.75" thickBot="1">
      <c r="A75" s="52" t="s">
        <v>256</v>
      </c>
      <c r="B75" s="55">
        <v>5.3</v>
      </c>
      <c r="C75" s="54">
        <v>156439</v>
      </c>
      <c r="D75" s="54">
        <v>18294</v>
      </c>
      <c r="E75" s="55">
        <v>326</v>
      </c>
      <c r="F75" s="54">
        <v>2784</v>
      </c>
      <c r="G75" t="str">
        <f t="shared" si="3"/>
        <v>Q1</v>
      </c>
      <c r="H75">
        <f t="shared" si="4"/>
      </c>
      <c r="I75">
        <f t="shared" si="5"/>
      </c>
    </row>
    <row r="76" spans="1:9" ht="15.75" thickBot="1">
      <c r="A76" s="52" t="s">
        <v>257</v>
      </c>
      <c r="B76" s="55">
        <v>0.5</v>
      </c>
      <c r="C76" s="54">
        <v>157162</v>
      </c>
      <c r="D76" s="54">
        <v>18104</v>
      </c>
      <c r="E76" s="55">
        <v>322</v>
      </c>
      <c r="F76" s="54">
        <v>2795</v>
      </c>
      <c r="G76" t="str">
        <f t="shared" si="3"/>
        <v>Q2</v>
      </c>
      <c r="H76">
        <f t="shared" si="4"/>
      </c>
      <c r="I76">
        <f t="shared" si="5"/>
      </c>
    </row>
    <row r="77" spans="1:9" ht="15.75" thickBot="1">
      <c r="A77" s="52" t="s">
        <v>258</v>
      </c>
      <c r="B77" s="55">
        <v>-0.7</v>
      </c>
      <c r="C77" s="54">
        <v>156011</v>
      </c>
      <c r="D77" s="54">
        <v>18734</v>
      </c>
      <c r="E77" s="55">
        <v>333</v>
      </c>
      <c r="F77" s="54">
        <v>2775</v>
      </c>
      <c r="G77" t="str">
        <f t="shared" si="3"/>
        <v>Q3</v>
      </c>
      <c r="H77">
        <f t="shared" si="4"/>
      </c>
      <c r="I77">
        <f t="shared" si="5"/>
      </c>
    </row>
    <row r="78" spans="1:9" ht="15.75" thickBot="1">
      <c r="A78" s="52" t="s">
        <v>259</v>
      </c>
      <c r="B78" s="55">
        <v>-0.1</v>
      </c>
      <c r="C78" s="54">
        <v>155811</v>
      </c>
      <c r="D78" s="54">
        <v>19375</v>
      </c>
      <c r="E78" s="55">
        <v>345</v>
      </c>
      <c r="F78" s="54">
        <v>2771</v>
      </c>
      <c r="G78" t="str">
        <f t="shared" si="3"/>
        <v>Q4</v>
      </c>
      <c r="H78" t="str">
        <f t="shared" si="4"/>
        <v>1973</v>
      </c>
      <c r="I78">
        <f t="shared" si="5"/>
        <v>625423</v>
      </c>
    </row>
    <row r="79" spans="1:9" ht="15.75" thickBot="1">
      <c r="A79" s="52" t="s">
        <v>260</v>
      </c>
      <c r="B79" s="55">
        <v>-2.4</v>
      </c>
      <c r="C79" s="54">
        <v>152052</v>
      </c>
      <c r="D79" s="54">
        <v>19120</v>
      </c>
      <c r="E79" s="55">
        <v>340</v>
      </c>
      <c r="F79" s="54">
        <v>2704</v>
      </c>
      <c r="G79" t="str">
        <f t="shared" si="3"/>
        <v>Q1</v>
      </c>
      <c r="H79">
        <f t="shared" si="4"/>
      </c>
      <c r="I79">
        <f t="shared" si="5"/>
      </c>
    </row>
    <row r="80" spans="1:9" ht="15.75" thickBot="1">
      <c r="A80" s="52" t="s">
        <v>261</v>
      </c>
      <c r="B80" s="55">
        <v>1.9</v>
      </c>
      <c r="C80" s="54">
        <v>154986</v>
      </c>
      <c r="D80" s="54">
        <v>20622</v>
      </c>
      <c r="E80" s="55">
        <v>367</v>
      </c>
      <c r="F80" s="54">
        <v>2756</v>
      </c>
      <c r="G80" t="str">
        <f t="shared" si="3"/>
        <v>Q2</v>
      </c>
      <c r="H80">
        <f t="shared" si="4"/>
      </c>
      <c r="I80">
        <f t="shared" si="5"/>
      </c>
    </row>
    <row r="81" spans="1:9" ht="15.75" thickBot="1">
      <c r="A81" s="52" t="s">
        <v>262</v>
      </c>
      <c r="B81" s="55">
        <v>1</v>
      </c>
      <c r="C81" s="54">
        <v>156608</v>
      </c>
      <c r="D81" s="54">
        <v>21808</v>
      </c>
      <c r="E81" s="55">
        <v>388</v>
      </c>
      <c r="F81" s="54">
        <v>2785</v>
      </c>
      <c r="G81" t="str">
        <f t="shared" si="3"/>
        <v>Q3</v>
      </c>
      <c r="H81">
        <f t="shared" si="4"/>
      </c>
      <c r="I81">
        <f t="shared" si="5"/>
      </c>
    </row>
    <row r="82" spans="1:9" ht="15.75" thickBot="1">
      <c r="A82" s="52" t="s">
        <v>263</v>
      </c>
      <c r="B82" s="55">
        <v>-1.2</v>
      </c>
      <c r="C82" s="54">
        <v>154766</v>
      </c>
      <c r="D82" s="54">
        <v>22925</v>
      </c>
      <c r="E82" s="55">
        <v>408</v>
      </c>
      <c r="F82" s="54">
        <v>2752</v>
      </c>
      <c r="G82" t="str">
        <f t="shared" si="3"/>
        <v>Q4</v>
      </c>
      <c r="H82" t="str">
        <f t="shared" si="4"/>
        <v>1974</v>
      </c>
      <c r="I82">
        <f t="shared" si="5"/>
        <v>618412</v>
      </c>
    </row>
    <row r="83" spans="1:9" ht="15.75" thickBot="1">
      <c r="A83" s="52" t="s">
        <v>264</v>
      </c>
      <c r="B83" s="55">
        <v>0.3</v>
      </c>
      <c r="C83" s="54">
        <v>155267</v>
      </c>
      <c r="D83" s="54">
        <v>24700</v>
      </c>
      <c r="E83" s="55">
        <v>439</v>
      </c>
      <c r="F83" s="54">
        <v>2761</v>
      </c>
      <c r="G83" t="str">
        <f t="shared" si="3"/>
        <v>Q1</v>
      </c>
      <c r="H83">
        <f t="shared" si="4"/>
      </c>
      <c r="I83">
        <f t="shared" si="5"/>
      </c>
    </row>
    <row r="84" spans="1:9" ht="15.75" thickBot="1">
      <c r="A84" s="52" t="s">
        <v>265</v>
      </c>
      <c r="B84" s="55">
        <v>-1.6</v>
      </c>
      <c r="C84" s="54">
        <v>152801</v>
      </c>
      <c r="D84" s="54">
        <v>26067</v>
      </c>
      <c r="E84" s="55">
        <v>464</v>
      </c>
      <c r="F84" s="54">
        <v>2718</v>
      </c>
      <c r="G84" t="str">
        <f t="shared" si="3"/>
        <v>Q2</v>
      </c>
      <c r="H84">
        <f t="shared" si="4"/>
      </c>
      <c r="I84">
        <f t="shared" si="5"/>
      </c>
    </row>
    <row r="85" spans="1:9" ht="15.75" thickBot="1">
      <c r="A85" s="52" t="s">
        <v>266</v>
      </c>
      <c r="B85" s="55">
        <v>-0.2</v>
      </c>
      <c r="C85" s="54">
        <v>152538</v>
      </c>
      <c r="D85" s="54">
        <v>27208</v>
      </c>
      <c r="E85" s="55">
        <v>484</v>
      </c>
      <c r="F85" s="54">
        <v>2713</v>
      </c>
      <c r="G85" t="str">
        <f t="shared" si="3"/>
        <v>Q3</v>
      </c>
      <c r="H85">
        <f t="shared" si="4"/>
      </c>
      <c r="I85">
        <f t="shared" si="5"/>
      </c>
    </row>
    <row r="86" spans="1:9" ht="15.75" thickBot="1">
      <c r="A86" s="52" t="s">
        <v>267</v>
      </c>
      <c r="B86" s="55">
        <v>1.4</v>
      </c>
      <c r="C86" s="54">
        <v>154646</v>
      </c>
      <c r="D86" s="54">
        <v>28742</v>
      </c>
      <c r="E86" s="55">
        <v>511</v>
      </c>
      <c r="F86" s="54">
        <v>2751</v>
      </c>
      <c r="G86" t="str">
        <f t="shared" si="3"/>
        <v>Q4</v>
      </c>
      <c r="H86" t="str">
        <f t="shared" si="4"/>
        <v>1975</v>
      </c>
      <c r="I86">
        <f t="shared" si="5"/>
        <v>615252</v>
      </c>
    </row>
    <row r="87" spans="1:9" ht="15.75" thickBot="1">
      <c r="A87" s="52" t="s">
        <v>268</v>
      </c>
      <c r="B87" s="55">
        <v>1.7</v>
      </c>
      <c r="C87" s="54">
        <v>157276</v>
      </c>
      <c r="D87" s="54">
        <v>30129</v>
      </c>
      <c r="E87" s="55">
        <v>536</v>
      </c>
      <c r="F87" s="54">
        <v>2798</v>
      </c>
      <c r="G87" t="str">
        <f t="shared" si="3"/>
        <v>Q1</v>
      </c>
      <c r="H87">
        <f t="shared" si="4"/>
      </c>
      <c r="I87">
        <f t="shared" si="5"/>
      </c>
    </row>
    <row r="88" spans="1:9" ht="15.75" thickBot="1">
      <c r="A88" s="52" t="s">
        <v>269</v>
      </c>
      <c r="B88" s="55">
        <v>-0.9</v>
      </c>
      <c r="C88" s="54">
        <v>155904</v>
      </c>
      <c r="D88" s="54">
        <v>30746</v>
      </c>
      <c r="E88" s="55">
        <v>547</v>
      </c>
      <c r="F88" s="54">
        <v>2773</v>
      </c>
      <c r="G88" t="str">
        <f t="shared" si="3"/>
        <v>Q2</v>
      </c>
      <c r="H88">
        <f t="shared" si="4"/>
      </c>
      <c r="I88">
        <f t="shared" si="5"/>
      </c>
    </row>
    <row r="89" spans="1:9" ht="15.75" thickBot="1">
      <c r="A89" s="52" t="s">
        <v>270</v>
      </c>
      <c r="B89" s="55">
        <v>0.9</v>
      </c>
      <c r="C89" s="54">
        <v>157316</v>
      </c>
      <c r="D89" s="54">
        <v>31765</v>
      </c>
      <c r="E89" s="55">
        <v>565</v>
      </c>
      <c r="F89" s="54">
        <v>2799</v>
      </c>
      <c r="G89" t="str">
        <f t="shared" si="3"/>
        <v>Q3</v>
      </c>
      <c r="H89">
        <f t="shared" si="4"/>
      </c>
      <c r="I89">
        <f t="shared" si="5"/>
      </c>
    </row>
    <row r="90" spans="1:9" ht="15.75" thickBot="1">
      <c r="A90" s="52" t="s">
        <v>271</v>
      </c>
      <c r="B90" s="55">
        <v>2.1</v>
      </c>
      <c r="C90" s="54">
        <v>160559</v>
      </c>
      <c r="D90" s="54">
        <v>33697</v>
      </c>
      <c r="E90" s="55">
        <v>600</v>
      </c>
      <c r="F90" s="54">
        <v>2857</v>
      </c>
      <c r="G90" t="str">
        <f t="shared" si="3"/>
        <v>Q4</v>
      </c>
      <c r="H90" t="str">
        <f t="shared" si="4"/>
        <v>1976</v>
      </c>
      <c r="I90">
        <f t="shared" si="5"/>
        <v>631055</v>
      </c>
    </row>
    <row r="91" spans="1:9" ht="15.75" thickBot="1">
      <c r="A91" s="52" t="s">
        <v>272</v>
      </c>
      <c r="B91" s="55">
        <v>0.2</v>
      </c>
      <c r="C91" s="54">
        <v>160924</v>
      </c>
      <c r="D91" s="54">
        <v>34893</v>
      </c>
      <c r="E91" s="55">
        <v>621</v>
      </c>
      <c r="F91" s="54">
        <v>2864</v>
      </c>
      <c r="G91" t="str">
        <f t="shared" si="3"/>
        <v>Q1</v>
      </c>
      <c r="H91">
        <f t="shared" si="4"/>
      </c>
      <c r="I91">
        <f t="shared" si="5"/>
      </c>
    </row>
    <row r="92" spans="1:9" ht="15.75" thickBot="1">
      <c r="A92" s="52" t="s">
        <v>273</v>
      </c>
      <c r="B92" s="55">
        <v>-0.5</v>
      </c>
      <c r="C92" s="54">
        <v>160199</v>
      </c>
      <c r="D92" s="54">
        <v>36149</v>
      </c>
      <c r="E92" s="55">
        <v>643</v>
      </c>
      <c r="F92" s="54">
        <v>2851</v>
      </c>
      <c r="G92" t="str">
        <f t="shared" si="3"/>
        <v>Q2</v>
      </c>
      <c r="H92">
        <f t="shared" si="4"/>
      </c>
      <c r="I92">
        <f t="shared" si="5"/>
      </c>
    </row>
    <row r="93" spans="1:9" ht="15.75" thickBot="1">
      <c r="A93" s="52" t="s">
        <v>274</v>
      </c>
      <c r="B93" s="55">
        <v>0.8</v>
      </c>
      <c r="C93" s="54">
        <v>161461</v>
      </c>
      <c r="D93" s="54">
        <v>37258</v>
      </c>
      <c r="E93" s="55">
        <v>663</v>
      </c>
      <c r="F93" s="54">
        <v>2874</v>
      </c>
      <c r="G93" t="str">
        <f t="shared" si="3"/>
        <v>Q3</v>
      </c>
      <c r="H93">
        <f t="shared" si="4"/>
      </c>
      <c r="I93">
        <f t="shared" si="5"/>
      </c>
    </row>
    <row r="94" spans="1:9" ht="15.75" thickBot="1">
      <c r="A94" s="52" t="s">
        <v>275</v>
      </c>
      <c r="B94" s="55">
        <v>1.4</v>
      </c>
      <c r="C94" s="54">
        <v>163713</v>
      </c>
      <c r="D94" s="54">
        <v>38768</v>
      </c>
      <c r="E94" s="55">
        <v>690</v>
      </c>
      <c r="F94" s="54">
        <v>2914</v>
      </c>
      <c r="G94" t="str">
        <f t="shared" si="3"/>
        <v>Q4</v>
      </c>
      <c r="H94" t="str">
        <f t="shared" si="4"/>
        <v>1977</v>
      </c>
      <c r="I94">
        <f t="shared" si="5"/>
        <v>646297</v>
      </c>
    </row>
    <row r="95" spans="1:9" ht="15.75" thickBot="1">
      <c r="A95" s="52" t="s">
        <v>276</v>
      </c>
      <c r="B95" s="55">
        <v>0.5</v>
      </c>
      <c r="C95" s="54">
        <v>164467</v>
      </c>
      <c r="D95" s="54">
        <v>40357</v>
      </c>
      <c r="E95" s="55">
        <v>718</v>
      </c>
      <c r="F95" s="54">
        <v>2927</v>
      </c>
      <c r="G95" t="str">
        <f t="shared" si="3"/>
        <v>Q1</v>
      </c>
      <c r="H95">
        <f t="shared" si="4"/>
      </c>
      <c r="I95">
        <f t="shared" si="5"/>
      </c>
    </row>
    <row r="96" spans="1:9" ht="15.75" thickBot="1">
      <c r="A96" s="52" t="s">
        <v>277</v>
      </c>
      <c r="B96" s="55">
        <v>1</v>
      </c>
      <c r="C96" s="54">
        <v>166038</v>
      </c>
      <c r="D96" s="54">
        <v>41850</v>
      </c>
      <c r="E96" s="55">
        <v>745</v>
      </c>
      <c r="F96" s="54">
        <v>2956</v>
      </c>
      <c r="G96" t="str">
        <f t="shared" si="3"/>
        <v>Q2</v>
      </c>
      <c r="H96">
        <f t="shared" si="4"/>
      </c>
      <c r="I96">
        <f t="shared" si="5"/>
      </c>
    </row>
    <row r="97" spans="1:9" ht="15.75" thickBot="1">
      <c r="A97" s="52" t="s">
        <v>278</v>
      </c>
      <c r="B97" s="55">
        <v>1.1</v>
      </c>
      <c r="C97" s="54">
        <v>167850</v>
      </c>
      <c r="D97" s="54">
        <v>42930</v>
      </c>
      <c r="E97" s="55">
        <v>764</v>
      </c>
      <c r="F97" s="54">
        <v>2987</v>
      </c>
      <c r="G97" t="str">
        <f t="shared" si="3"/>
        <v>Q3</v>
      </c>
      <c r="H97">
        <f t="shared" si="4"/>
      </c>
      <c r="I97">
        <f t="shared" si="5"/>
      </c>
    </row>
    <row r="98" spans="1:9" ht="15.75" thickBot="1">
      <c r="A98" s="52" t="s">
        <v>279</v>
      </c>
      <c r="B98" s="55">
        <v>0.8</v>
      </c>
      <c r="C98" s="54">
        <v>169142</v>
      </c>
      <c r="D98" s="54">
        <v>44316</v>
      </c>
      <c r="E98" s="55">
        <v>788</v>
      </c>
      <c r="F98" s="54">
        <v>3009</v>
      </c>
      <c r="G98" t="str">
        <f t="shared" si="3"/>
        <v>Q4</v>
      </c>
      <c r="H98" t="str">
        <f t="shared" si="4"/>
        <v>1978</v>
      </c>
      <c r="I98">
        <f t="shared" si="5"/>
        <v>667497</v>
      </c>
    </row>
    <row r="99" spans="1:9" ht="15.75" thickBot="1">
      <c r="A99" s="52" t="s">
        <v>280</v>
      </c>
      <c r="B99" s="55">
        <v>-0.8</v>
      </c>
      <c r="C99" s="54">
        <v>167782</v>
      </c>
      <c r="D99" s="54">
        <v>45543</v>
      </c>
      <c r="E99" s="55">
        <v>810</v>
      </c>
      <c r="F99" s="54">
        <v>2984</v>
      </c>
      <c r="G99" t="str">
        <f t="shared" si="3"/>
        <v>Q1</v>
      </c>
      <c r="H99">
        <f t="shared" si="4"/>
      </c>
      <c r="I99">
        <f t="shared" si="5"/>
      </c>
    </row>
    <row r="100" spans="1:9" ht="15.75" thickBot="1">
      <c r="A100" s="52" t="s">
        <v>281</v>
      </c>
      <c r="B100" s="55">
        <v>4.3</v>
      </c>
      <c r="C100" s="54">
        <v>175007</v>
      </c>
      <c r="D100" s="54">
        <v>48723</v>
      </c>
      <c r="E100" s="55">
        <v>866</v>
      </c>
      <c r="F100" s="54">
        <v>3112</v>
      </c>
      <c r="G100" t="str">
        <f t="shared" si="3"/>
        <v>Q2</v>
      </c>
      <c r="H100">
        <f t="shared" si="4"/>
      </c>
      <c r="I100">
        <f t="shared" si="5"/>
      </c>
    </row>
    <row r="101" spans="1:9" ht="15.75" thickBot="1">
      <c r="A101" s="52" t="s">
        <v>282</v>
      </c>
      <c r="B101" s="55">
        <v>-2.3</v>
      </c>
      <c r="C101" s="54">
        <v>170928</v>
      </c>
      <c r="D101" s="54">
        <v>51186</v>
      </c>
      <c r="E101" s="55">
        <v>910</v>
      </c>
      <c r="F101" s="54">
        <v>3038</v>
      </c>
      <c r="G101" t="str">
        <f t="shared" si="3"/>
        <v>Q3</v>
      </c>
      <c r="H101">
        <f t="shared" si="4"/>
      </c>
      <c r="I101">
        <f t="shared" si="5"/>
      </c>
    </row>
    <row r="102" spans="1:9" ht="15.75" thickBot="1">
      <c r="A102" s="52" t="s">
        <v>283</v>
      </c>
      <c r="B102" s="55">
        <v>1.1</v>
      </c>
      <c r="C102" s="54">
        <v>172738</v>
      </c>
      <c r="D102" s="54">
        <v>53799</v>
      </c>
      <c r="E102" s="55">
        <v>956</v>
      </c>
      <c r="F102" s="54">
        <v>3069</v>
      </c>
      <c r="G102" t="str">
        <f t="shared" si="3"/>
        <v>Q4</v>
      </c>
      <c r="H102" t="str">
        <f t="shared" si="4"/>
        <v>1979</v>
      </c>
      <c r="I102">
        <f t="shared" si="5"/>
        <v>686455</v>
      </c>
    </row>
    <row r="103" spans="1:9" ht="15.75" thickBot="1">
      <c r="A103" s="52" t="s">
        <v>284</v>
      </c>
      <c r="B103" s="55">
        <v>-0.9</v>
      </c>
      <c r="C103" s="54">
        <v>171113</v>
      </c>
      <c r="D103" s="54">
        <v>55807</v>
      </c>
      <c r="E103" s="55">
        <v>991</v>
      </c>
      <c r="F103" s="54">
        <v>3039</v>
      </c>
      <c r="G103" t="str">
        <f t="shared" si="3"/>
        <v>Q1</v>
      </c>
      <c r="H103">
        <f t="shared" si="4"/>
      </c>
      <c r="I103">
        <f t="shared" si="5"/>
      </c>
    </row>
    <row r="104" spans="1:9" ht="15.75" thickBot="1">
      <c r="A104" s="52" t="s">
        <v>285</v>
      </c>
      <c r="B104" s="55">
        <v>-1.8</v>
      </c>
      <c r="C104" s="54">
        <v>168063</v>
      </c>
      <c r="D104" s="54">
        <v>57308</v>
      </c>
      <c r="E104" s="54">
        <v>1017</v>
      </c>
      <c r="F104" s="54">
        <v>2984</v>
      </c>
      <c r="G104" t="str">
        <f t="shared" si="3"/>
        <v>Q2</v>
      </c>
      <c r="H104">
        <f t="shared" si="4"/>
      </c>
      <c r="I104">
        <f t="shared" si="5"/>
      </c>
    </row>
    <row r="105" spans="1:9" ht="15.75" thickBot="1">
      <c r="A105" s="52" t="s">
        <v>286</v>
      </c>
      <c r="B105" s="55">
        <v>-0.2</v>
      </c>
      <c r="C105" s="54">
        <v>167717</v>
      </c>
      <c r="D105" s="54">
        <v>59232</v>
      </c>
      <c r="E105" s="54">
        <v>1051</v>
      </c>
      <c r="F105" s="54">
        <v>2977</v>
      </c>
      <c r="G105" t="str">
        <f t="shared" si="3"/>
        <v>Q3</v>
      </c>
      <c r="H105">
        <f t="shared" si="4"/>
      </c>
      <c r="I105">
        <f t="shared" si="5"/>
      </c>
    </row>
    <row r="106" spans="1:9" ht="15.75" thickBot="1">
      <c r="A106" s="52" t="s">
        <v>287</v>
      </c>
      <c r="B106" s="55">
        <v>-1.1</v>
      </c>
      <c r="C106" s="54">
        <v>165814</v>
      </c>
      <c r="D106" s="54">
        <v>60837</v>
      </c>
      <c r="E106" s="54">
        <v>1080</v>
      </c>
      <c r="F106" s="54">
        <v>2943</v>
      </c>
      <c r="G106" t="str">
        <f t="shared" si="3"/>
        <v>Q4</v>
      </c>
      <c r="H106" t="str">
        <f t="shared" si="4"/>
        <v>1980</v>
      </c>
      <c r="I106">
        <f t="shared" si="5"/>
        <v>672707</v>
      </c>
    </row>
    <row r="107" spans="1:9" ht="15.75" thickBot="1">
      <c r="A107" s="52" t="s">
        <v>288</v>
      </c>
      <c r="B107" s="55">
        <v>-0.7</v>
      </c>
      <c r="C107" s="54">
        <v>164736</v>
      </c>
      <c r="D107" s="54">
        <v>61985</v>
      </c>
      <c r="E107" s="54">
        <v>1100</v>
      </c>
      <c r="F107" s="54">
        <v>2923</v>
      </c>
      <c r="G107" t="str">
        <f t="shared" si="3"/>
        <v>Q1</v>
      </c>
      <c r="H107">
        <f t="shared" si="4"/>
      </c>
      <c r="I107">
        <f t="shared" si="5"/>
      </c>
    </row>
    <row r="108" spans="1:9" ht="15.75" thickBot="1">
      <c r="A108" s="52" t="s">
        <v>289</v>
      </c>
      <c r="B108" s="55">
        <v>0.2</v>
      </c>
      <c r="C108" s="54">
        <v>165021</v>
      </c>
      <c r="D108" s="54">
        <v>63069</v>
      </c>
      <c r="E108" s="54">
        <v>1119</v>
      </c>
      <c r="F108" s="54">
        <v>2928</v>
      </c>
      <c r="G108" t="str">
        <f t="shared" si="3"/>
        <v>Q2</v>
      </c>
      <c r="H108">
        <f t="shared" si="4"/>
      </c>
      <c r="I108">
        <f t="shared" si="5"/>
      </c>
    </row>
    <row r="109" spans="1:9" ht="15.75" thickBot="1">
      <c r="A109" s="52" t="s">
        <v>290</v>
      </c>
      <c r="B109" s="55">
        <v>1.3</v>
      </c>
      <c r="C109" s="54">
        <v>167233</v>
      </c>
      <c r="D109" s="54">
        <v>64797</v>
      </c>
      <c r="E109" s="54">
        <v>1150</v>
      </c>
      <c r="F109" s="54">
        <v>2968</v>
      </c>
      <c r="G109" t="str">
        <f t="shared" si="3"/>
        <v>Q3</v>
      </c>
      <c r="H109">
        <f t="shared" si="4"/>
      </c>
      <c r="I109">
        <f t="shared" si="5"/>
      </c>
    </row>
    <row r="110" spans="1:9" ht="15.75" thickBot="1">
      <c r="A110" s="52" t="s">
        <v>291</v>
      </c>
      <c r="B110" s="55">
        <v>0</v>
      </c>
      <c r="C110" s="54">
        <v>167254</v>
      </c>
      <c r="D110" s="54">
        <v>66589</v>
      </c>
      <c r="E110" s="54">
        <v>1182</v>
      </c>
      <c r="F110" s="54">
        <v>2969</v>
      </c>
      <c r="G110" t="str">
        <f t="shared" si="3"/>
        <v>Q4</v>
      </c>
      <c r="H110" t="str">
        <f t="shared" si="4"/>
        <v>1981</v>
      </c>
      <c r="I110">
        <f t="shared" si="5"/>
        <v>664244</v>
      </c>
    </row>
    <row r="111" spans="1:9" ht="15.75" thickBot="1">
      <c r="A111" s="52" t="s">
        <v>292</v>
      </c>
      <c r="B111" s="55">
        <v>0.4</v>
      </c>
      <c r="C111" s="54">
        <v>167927</v>
      </c>
      <c r="D111" s="54">
        <v>68243</v>
      </c>
      <c r="E111" s="54">
        <v>1212</v>
      </c>
      <c r="F111" s="54">
        <v>2982</v>
      </c>
      <c r="G111" t="str">
        <f t="shared" si="3"/>
        <v>Q1</v>
      </c>
      <c r="H111">
        <f t="shared" si="4"/>
      </c>
      <c r="I111">
        <f t="shared" si="5"/>
      </c>
    </row>
    <row r="112" spans="1:9" ht="15.75" thickBot="1">
      <c r="A112" s="52" t="s">
        <v>293</v>
      </c>
      <c r="B112" s="55">
        <v>1.3</v>
      </c>
      <c r="C112" s="54">
        <v>170084</v>
      </c>
      <c r="D112" s="54">
        <v>69616</v>
      </c>
      <c r="E112" s="54">
        <v>1237</v>
      </c>
      <c r="F112" s="54">
        <v>3022</v>
      </c>
      <c r="G112" t="str">
        <f t="shared" si="3"/>
        <v>Q2</v>
      </c>
      <c r="H112">
        <f t="shared" si="4"/>
      </c>
      <c r="I112">
        <f t="shared" si="5"/>
      </c>
    </row>
    <row r="113" spans="1:9" ht="15.75" thickBot="1">
      <c r="A113" s="52" t="s">
        <v>294</v>
      </c>
      <c r="B113" s="55">
        <v>0</v>
      </c>
      <c r="C113" s="54">
        <v>170113</v>
      </c>
      <c r="D113" s="54">
        <v>70765</v>
      </c>
      <c r="E113" s="54">
        <v>1257</v>
      </c>
      <c r="F113" s="54">
        <v>3022</v>
      </c>
      <c r="G113" t="str">
        <f t="shared" si="3"/>
        <v>Q3</v>
      </c>
      <c r="H113">
        <f t="shared" si="4"/>
      </c>
      <c r="I113">
        <f t="shared" si="5"/>
      </c>
    </row>
    <row r="114" spans="1:9" ht="15.75" thickBot="1">
      <c r="A114" s="52" t="s">
        <v>295</v>
      </c>
      <c r="B114" s="55">
        <v>0.5</v>
      </c>
      <c r="C114" s="54">
        <v>171042</v>
      </c>
      <c r="D114" s="54">
        <v>72626</v>
      </c>
      <c r="E114" s="54">
        <v>1290</v>
      </c>
      <c r="F114" s="54">
        <v>3038</v>
      </c>
      <c r="G114" t="str">
        <f t="shared" si="3"/>
        <v>Q4</v>
      </c>
      <c r="H114" t="str">
        <f t="shared" si="4"/>
        <v>1982</v>
      </c>
      <c r="I114">
        <f t="shared" si="5"/>
        <v>679166</v>
      </c>
    </row>
    <row r="115" spans="1:9" ht="15.75" thickBot="1">
      <c r="A115" s="52" t="s">
        <v>296</v>
      </c>
      <c r="B115" s="55">
        <v>1.5</v>
      </c>
      <c r="C115" s="54">
        <v>173623</v>
      </c>
      <c r="D115" s="54">
        <v>74854</v>
      </c>
      <c r="E115" s="54">
        <v>1329</v>
      </c>
      <c r="F115" s="54">
        <v>3083</v>
      </c>
      <c r="G115" t="str">
        <f t="shared" si="3"/>
        <v>Q1</v>
      </c>
      <c r="H115">
        <f t="shared" si="4"/>
      </c>
      <c r="I115">
        <f t="shared" si="5"/>
      </c>
    </row>
    <row r="116" spans="1:9" ht="15.75" thickBot="1">
      <c r="A116" s="52" t="s">
        <v>297</v>
      </c>
      <c r="B116" s="55">
        <v>0.8</v>
      </c>
      <c r="C116" s="54">
        <v>175022</v>
      </c>
      <c r="D116" s="54">
        <v>75484</v>
      </c>
      <c r="E116" s="54">
        <v>1340</v>
      </c>
      <c r="F116" s="54">
        <v>3108</v>
      </c>
      <c r="G116" t="str">
        <f t="shared" si="3"/>
        <v>Q2</v>
      </c>
      <c r="H116">
        <f t="shared" si="4"/>
      </c>
      <c r="I116">
        <f t="shared" si="5"/>
      </c>
    </row>
    <row r="117" spans="1:9" ht="15.75" thickBot="1">
      <c r="A117" s="52" t="s">
        <v>298</v>
      </c>
      <c r="B117" s="55">
        <v>1.2</v>
      </c>
      <c r="C117" s="54">
        <v>177172</v>
      </c>
      <c r="D117" s="54">
        <v>77527</v>
      </c>
      <c r="E117" s="54">
        <v>1376</v>
      </c>
      <c r="F117" s="54">
        <v>3145</v>
      </c>
      <c r="G117" t="str">
        <f t="shared" si="3"/>
        <v>Q3</v>
      </c>
      <c r="H117">
        <f t="shared" si="4"/>
      </c>
      <c r="I117">
        <f t="shared" si="5"/>
      </c>
    </row>
    <row r="118" spans="1:9" ht="15.75" thickBot="1">
      <c r="A118" s="52" t="s">
        <v>299</v>
      </c>
      <c r="B118" s="55">
        <v>1.2</v>
      </c>
      <c r="C118" s="54">
        <v>179381</v>
      </c>
      <c r="D118" s="54">
        <v>79560</v>
      </c>
      <c r="E118" s="54">
        <v>1412</v>
      </c>
      <c r="F118" s="54">
        <v>3183</v>
      </c>
      <c r="G118" t="str">
        <f t="shared" si="3"/>
        <v>Q4</v>
      </c>
      <c r="H118" t="str">
        <f t="shared" si="4"/>
        <v>1983</v>
      </c>
      <c r="I118">
        <f t="shared" si="5"/>
        <v>705198</v>
      </c>
    </row>
    <row r="119" spans="1:9" ht="15.75" thickBot="1">
      <c r="A119" s="52" t="s">
        <v>300</v>
      </c>
      <c r="B119" s="55">
        <v>1</v>
      </c>
      <c r="C119" s="54">
        <v>181223</v>
      </c>
      <c r="D119" s="54">
        <v>80224</v>
      </c>
      <c r="E119" s="54">
        <v>1423</v>
      </c>
      <c r="F119" s="54">
        <v>3214</v>
      </c>
      <c r="G119" t="str">
        <f t="shared" si="3"/>
        <v>Q1</v>
      </c>
      <c r="H119">
        <f t="shared" si="4"/>
      </c>
      <c r="I119">
        <f t="shared" si="5"/>
      </c>
    </row>
    <row r="120" spans="1:9" ht="15.75" thickBot="1">
      <c r="A120" s="52" t="s">
        <v>301</v>
      </c>
      <c r="B120" s="55">
        <v>-0.6</v>
      </c>
      <c r="C120" s="54">
        <v>180074</v>
      </c>
      <c r="D120" s="54">
        <v>82074</v>
      </c>
      <c r="E120" s="54">
        <v>1455</v>
      </c>
      <c r="F120" s="54">
        <v>3192</v>
      </c>
      <c r="G120" t="str">
        <f t="shared" si="3"/>
        <v>Q2</v>
      </c>
      <c r="H120">
        <f t="shared" si="4"/>
      </c>
      <c r="I120">
        <f t="shared" si="5"/>
      </c>
    </row>
    <row r="121" spans="1:9" ht="15.75" thickBot="1">
      <c r="A121" s="52" t="s">
        <v>302</v>
      </c>
      <c r="B121" s="55">
        <v>0.5</v>
      </c>
      <c r="C121" s="54">
        <v>180991</v>
      </c>
      <c r="D121" s="54">
        <v>82710</v>
      </c>
      <c r="E121" s="54">
        <v>1465</v>
      </c>
      <c r="F121" s="54">
        <v>3207</v>
      </c>
      <c r="G121" t="str">
        <f t="shared" si="3"/>
        <v>Q3</v>
      </c>
      <c r="H121">
        <f t="shared" si="4"/>
      </c>
      <c r="I121">
        <f t="shared" si="5"/>
      </c>
    </row>
    <row r="122" spans="1:9" ht="15.75" thickBot="1">
      <c r="A122" s="52" t="s">
        <v>303</v>
      </c>
      <c r="B122" s="55">
        <v>1.5</v>
      </c>
      <c r="C122" s="54">
        <v>183666</v>
      </c>
      <c r="D122" s="54">
        <v>85018</v>
      </c>
      <c r="E122" s="54">
        <v>1505</v>
      </c>
      <c r="F122" s="54">
        <v>3252</v>
      </c>
      <c r="G122" t="str">
        <f t="shared" si="3"/>
        <v>Q4</v>
      </c>
      <c r="H122" t="str">
        <f t="shared" si="4"/>
        <v>1984</v>
      </c>
      <c r="I122">
        <f t="shared" si="5"/>
        <v>725954</v>
      </c>
    </row>
    <row r="123" spans="1:9" ht="15.75" thickBot="1">
      <c r="A123" s="52" t="s">
        <v>304</v>
      </c>
      <c r="B123" s="55">
        <v>1.2</v>
      </c>
      <c r="C123" s="54">
        <v>185949</v>
      </c>
      <c r="D123" s="54">
        <v>86929</v>
      </c>
      <c r="E123" s="54">
        <v>1538</v>
      </c>
      <c r="F123" s="54">
        <v>3290</v>
      </c>
      <c r="G123" t="str">
        <f t="shared" si="3"/>
        <v>Q1</v>
      </c>
      <c r="H123">
        <f t="shared" si="4"/>
      </c>
      <c r="I123">
        <f t="shared" si="5"/>
      </c>
    </row>
    <row r="124" spans="1:9" ht="15.75" thickBot="1">
      <c r="A124" s="52" t="s">
        <v>305</v>
      </c>
      <c r="B124" s="55">
        <v>1.6</v>
      </c>
      <c r="C124" s="54">
        <v>188906</v>
      </c>
      <c r="D124" s="54">
        <v>90326</v>
      </c>
      <c r="E124" s="54">
        <v>1597</v>
      </c>
      <c r="F124" s="54">
        <v>3340</v>
      </c>
      <c r="G124" t="str">
        <f t="shared" si="3"/>
        <v>Q2</v>
      </c>
      <c r="H124">
        <f t="shared" si="4"/>
      </c>
      <c r="I124">
        <f t="shared" si="5"/>
      </c>
    </row>
    <row r="125" spans="1:9" ht="15.75" thickBot="1">
      <c r="A125" s="52" t="s">
        <v>306</v>
      </c>
      <c r="B125" s="55">
        <v>0</v>
      </c>
      <c r="C125" s="54">
        <v>188937</v>
      </c>
      <c r="D125" s="54">
        <v>91308</v>
      </c>
      <c r="E125" s="54">
        <v>1614</v>
      </c>
      <c r="F125" s="54">
        <v>3339</v>
      </c>
      <c r="G125" t="str">
        <f t="shared" si="3"/>
        <v>Q3</v>
      </c>
      <c r="H125">
        <f t="shared" si="4"/>
      </c>
      <c r="I125">
        <f t="shared" si="5"/>
      </c>
    </row>
    <row r="126" spans="1:9" ht="15.75" thickBot="1">
      <c r="A126" s="52" t="s">
        <v>307</v>
      </c>
      <c r="B126" s="55">
        <v>0.7</v>
      </c>
      <c r="C126" s="54">
        <v>190247</v>
      </c>
      <c r="D126" s="54">
        <v>93195</v>
      </c>
      <c r="E126" s="54">
        <v>1646</v>
      </c>
      <c r="F126" s="54">
        <v>3360</v>
      </c>
      <c r="G126" t="str">
        <f t="shared" si="3"/>
        <v>Q4</v>
      </c>
      <c r="H126" t="str">
        <f t="shared" si="4"/>
        <v>1985</v>
      </c>
      <c r="I126">
        <f t="shared" si="5"/>
        <v>754039</v>
      </c>
    </row>
    <row r="127" spans="1:9" ht="15.75" thickBot="1">
      <c r="A127" s="52" t="s">
        <v>308</v>
      </c>
      <c r="B127" s="55">
        <v>1.7</v>
      </c>
      <c r="C127" s="54">
        <v>193474</v>
      </c>
      <c r="D127" s="54">
        <v>94821</v>
      </c>
      <c r="E127" s="54">
        <v>1674</v>
      </c>
      <c r="F127" s="54">
        <v>3415</v>
      </c>
      <c r="G127" t="str">
        <f t="shared" si="3"/>
        <v>Q1</v>
      </c>
      <c r="H127">
        <f t="shared" si="4"/>
      </c>
      <c r="I127">
        <f t="shared" si="5"/>
      </c>
    </row>
    <row r="128" spans="1:9" ht="15.75" thickBot="1">
      <c r="A128" s="52" t="s">
        <v>309</v>
      </c>
      <c r="B128" s="55">
        <v>1.2</v>
      </c>
      <c r="C128" s="54">
        <v>195705</v>
      </c>
      <c r="D128" s="54">
        <v>96325</v>
      </c>
      <c r="E128" s="54">
        <v>1699</v>
      </c>
      <c r="F128" s="54">
        <v>3453</v>
      </c>
      <c r="G128" t="str">
        <f t="shared" si="3"/>
        <v>Q2</v>
      </c>
      <c r="H128">
        <f t="shared" si="4"/>
      </c>
      <c r="I128">
        <f t="shared" si="5"/>
      </c>
    </row>
    <row r="129" spans="1:9" ht="15.75" thickBot="1">
      <c r="A129" s="52" t="s">
        <v>310</v>
      </c>
      <c r="B129" s="55">
        <v>0.6</v>
      </c>
      <c r="C129" s="54">
        <v>196886</v>
      </c>
      <c r="D129" s="54">
        <v>97701</v>
      </c>
      <c r="E129" s="54">
        <v>1723</v>
      </c>
      <c r="F129" s="54">
        <v>3472</v>
      </c>
      <c r="G129" t="str">
        <f t="shared" si="3"/>
        <v>Q3</v>
      </c>
      <c r="H129">
        <f t="shared" si="4"/>
      </c>
      <c r="I129">
        <f t="shared" si="5"/>
      </c>
    </row>
    <row r="130" spans="1:9" ht="15.75" thickBot="1">
      <c r="A130" s="52" t="s">
        <v>311</v>
      </c>
      <c r="B130" s="55">
        <v>1.8</v>
      </c>
      <c r="C130" s="54">
        <v>200416</v>
      </c>
      <c r="D130" s="54">
        <v>100302</v>
      </c>
      <c r="E130" s="54">
        <v>1768</v>
      </c>
      <c r="F130" s="54">
        <v>3532</v>
      </c>
      <c r="G130" t="str">
        <f t="shared" si="3"/>
        <v>Q4</v>
      </c>
      <c r="H130" t="str">
        <f t="shared" si="4"/>
        <v>1986</v>
      </c>
      <c r="I130">
        <f t="shared" si="5"/>
        <v>786481</v>
      </c>
    </row>
    <row r="131" spans="1:9" ht="15.75" thickBot="1">
      <c r="A131" s="52" t="s">
        <v>312</v>
      </c>
      <c r="B131" s="55">
        <v>0.7</v>
      </c>
      <c r="C131" s="54">
        <v>201814</v>
      </c>
      <c r="D131" s="54">
        <v>102669</v>
      </c>
      <c r="E131" s="54">
        <v>1808</v>
      </c>
      <c r="F131" s="54">
        <v>3555</v>
      </c>
      <c r="G131" t="str">
        <f t="shared" si="3"/>
        <v>Q1</v>
      </c>
      <c r="H131">
        <f t="shared" si="4"/>
      </c>
      <c r="I131">
        <f t="shared" si="5"/>
      </c>
    </row>
    <row r="132" spans="1:9" ht="15.75" thickBot="1">
      <c r="A132" s="52" t="s">
        <v>313</v>
      </c>
      <c r="B132" s="55">
        <v>1.3</v>
      </c>
      <c r="C132" s="54">
        <v>204377</v>
      </c>
      <c r="D132" s="54">
        <v>105489</v>
      </c>
      <c r="E132" s="54">
        <v>1857</v>
      </c>
      <c r="F132" s="54">
        <v>3598</v>
      </c>
      <c r="G132" t="str">
        <f aca="true" t="shared" si="6" ref="G132:G195">RIGHT(A132,2)</f>
        <v>Q2</v>
      </c>
      <c r="H132">
        <f t="shared" si="4"/>
      </c>
      <c r="I132">
        <f t="shared" si="5"/>
      </c>
    </row>
    <row r="133" spans="1:9" ht="15.75" thickBot="1">
      <c r="A133" s="52" t="s">
        <v>314</v>
      </c>
      <c r="B133" s="55">
        <v>2.4</v>
      </c>
      <c r="C133" s="54">
        <v>209271</v>
      </c>
      <c r="D133" s="54">
        <v>109626</v>
      </c>
      <c r="E133" s="54">
        <v>1929</v>
      </c>
      <c r="F133" s="54">
        <v>3682</v>
      </c>
      <c r="G133" t="str">
        <f t="shared" si="6"/>
        <v>Q3</v>
      </c>
      <c r="H133">
        <f t="shared" si="4"/>
      </c>
      <c r="I133">
        <f t="shared" si="5"/>
      </c>
    </row>
    <row r="134" spans="1:9" ht="15.75" thickBot="1">
      <c r="A134" s="52" t="s">
        <v>315</v>
      </c>
      <c r="B134" s="55">
        <v>1.1</v>
      </c>
      <c r="C134" s="54">
        <v>211571</v>
      </c>
      <c r="D134" s="54">
        <v>111829</v>
      </c>
      <c r="E134" s="54">
        <v>1967</v>
      </c>
      <c r="F134" s="54">
        <v>3721</v>
      </c>
      <c r="G134" t="str">
        <f t="shared" si="6"/>
        <v>Q4</v>
      </c>
      <c r="H134" t="str">
        <f t="shared" si="4"/>
        <v>1987</v>
      </c>
      <c r="I134">
        <f t="shared" si="5"/>
        <v>827033</v>
      </c>
    </row>
    <row r="135" spans="1:9" ht="15.75" thickBot="1">
      <c r="A135" s="52" t="s">
        <v>316</v>
      </c>
      <c r="B135" s="55">
        <v>1.8</v>
      </c>
      <c r="C135" s="54">
        <v>215403</v>
      </c>
      <c r="D135" s="54">
        <v>115398</v>
      </c>
      <c r="E135" s="54">
        <v>2029</v>
      </c>
      <c r="F135" s="54">
        <v>3786</v>
      </c>
      <c r="G135" t="str">
        <f t="shared" si="6"/>
        <v>Q1</v>
      </c>
      <c r="H135">
        <f aca="true" t="shared" si="7" ref="H135:H198">IF(G135="Q4",LEFT(A135,4),"")</f>
      </c>
      <c r="I135">
        <f aca="true" t="shared" si="8" ref="I135:I198">IF(G135="Q4",SUM(C132:C135),"")</f>
      </c>
    </row>
    <row r="136" spans="1:9" ht="15.75" thickBot="1">
      <c r="A136" s="52" t="s">
        <v>317</v>
      </c>
      <c r="B136" s="55">
        <v>0.6</v>
      </c>
      <c r="C136" s="54">
        <v>216595</v>
      </c>
      <c r="D136" s="54">
        <v>117856</v>
      </c>
      <c r="E136" s="54">
        <v>2071</v>
      </c>
      <c r="F136" s="54">
        <v>3806</v>
      </c>
      <c r="G136" t="str">
        <f t="shared" si="6"/>
        <v>Q2</v>
      </c>
      <c r="H136">
        <f t="shared" si="7"/>
      </c>
      <c r="I136">
        <f t="shared" si="8"/>
      </c>
    </row>
    <row r="137" spans="1:9" ht="15.75" thickBot="1">
      <c r="A137" s="52" t="s">
        <v>318</v>
      </c>
      <c r="B137" s="55">
        <v>1.4</v>
      </c>
      <c r="C137" s="54">
        <v>219721</v>
      </c>
      <c r="D137" s="54">
        <v>121639</v>
      </c>
      <c r="E137" s="54">
        <v>2136</v>
      </c>
      <c r="F137" s="54">
        <v>3858</v>
      </c>
      <c r="G137" t="str">
        <f t="shared" si="6"/>
        <v>Q3</v>
      </c>
      <c r="H137">
        <f t="shared" si="7"/>
      </c>
      <c r="I137">
        <f t="shared" si="8"/>
      </c>
    </row>
    <row r="138" spans="1:9" ht="15.75" thickBot="1">
      <c r="A138" s="52" t="s">
        <v>319</v>
      </c>
      <c r="B138" s="55">
        <v>0.8</v>
      </c>
      <c r="C138" s="54">
        <v>221373</v>
      </c>
      <c r="D138" s="54">
        <v>125513</v>
      </c>
      <c r="E138" s="54">
        <v>2202</v>
      </c>
      <c r="F138" s="54">
        <v>3884</v>
      </c>
      <c r="G138" t="str">
        <f t="shared" si="6"/>
        <v>Q4</v>
      </c>
      <c r="H138" t="str">
        <f t="shared" si="7"/>
        <v>1988</v>
      </c>
      <c r="I138">
        <f t="shared" si="8"/>
        <v>873092</v>
      </c>
    </row>
    <row r="139" spans="1:9" ht="15.75" thickBot="1">
      <c r="A139" s="52" t="s">
        <v>320</v>
      </c>
      <c r="B139" s="55">
        <v>0.3</v>
      </c>
      <c r="C139" s="54">
        <v>222112</v>
      </c>
      <c r="D139" s="54">
        <v>128108</v>
      </c>
      <c r="E139" s="54">
        <v>2246</v>
      </c>
      <c r="F139" s="54">
        <v>3894</v>
      </c>
      <c r="G139" t="str">
        <f t="shared" si="6"/>
        <v>Q1</v>
      </c>
      <c r="H139">
        <f t="shared" si="7"/>
      </c>
      <c r="I139">
        <f t="shared" si="8"/>
      </c>
    </row>
    <row r="140" spans="1:9" ht="15.75" thickBot="1">
      <c r="A140" s="52" t="s">
        <v>321</v>
      </c>
      <c r="B140" s="55">
        <v>0.7</v>
      </c>
      <c r="C140" s="54">
        <v>223766</v>
      </c>
      <c r="D140" s="54">
        <v>130231</v>
      </c>
      <c r="E140" s="54">
        <v>2282</v>
      </c>
      <c r="F140" s="54">
        <v>3920</v>
      </c>
      <c r="G140" t="str">
        <f t="shared" si="6"/>
        <v>Q2</v>
      </c>
      <c r="H140">
        <f t="shared" si="7"/>
      </c>
      <c r="I140">
        <f t="shared" si="8"/>
      </c>
    </row>
    <row r="141" spans="1:9" ht="15.75" thickBot="1">
      <c r="A141" s="52" t="s">
        <v>322</v>
      </c>
      <c r="B141" s="55">
        <v>0.3</v>
      </c>
      <c r="C141" s="54">
        <v>224456</v>
      </c>
      <c r="D141" s="54">
        <v>133393</v>
      </c>
      <c r="E141" s="54">
        <v>2335</v>
      </c>
      <c r="F141" s="54">
        <v>3930</v>
      </c>
      <c r="G141" t="str">
        <f t="shared" si="6"/>
        <v>Q3</v>
      </c>
      <c r="H141">
        <f t="shared" si="7"/>
      </c>
      <c r="I141">
        <f t="shared" si="8"/>
      </c>
    </row>
    <row r="142" spans="1:9" ht="15.75" thickBot="1">
      <c r="A142" s="52" t="s">
        <v>323</v>
      </c>
      <c r="B142" s="55">
        <v>0.4</v>
      </c>
      <c r="C142" s="54">
        <v>225409</v>
      </c>
      <c r="D142" s="54">
        <v>136386</v>
      </c>
      <c r="E142" s="54">
        <v>2386</v>
      </c>
      <c r="F142" s="54">
        <v>3944</v>
      </c>
      <c r="G142" t="str">
        <f t="shared" si="6"/>
        <v>Q4</v>
      </c>
      <c r="H142" t="str">
        <f t="shared" si="7"/>
        <v>1989</v>
      </c>
      <c r="I142">
        <f t="shared" si="8"/>
        <v>895743</v>
      </c>
    </row>
    <row r="143" spans="1:9" ht="15.75" thickBot="1">
      <c r="A143" s="52" t="s">
        <v>324</v>
      </c>
      <c r="B143" s="55">
        <v>1.2</v>
      </c>
      <c r="C143" s="54">
        <v>228070</v>
      </c>
      <c r="D143" s="54">
        <v>139449</v>
      </c>
      <c r="E143" s="54">
        <v>2438</v>
      </c>
      <c r="F143" s="54">
        <v>3987</v>
      </c>
      <c r="G143" t="str">
        <f t="shared" si="6"/>
        <v>Q1</v>
      </c>
      <c r="H143">
        <f t="shared" si="7"/>
      </c>
      <c r="I143">
        <f t="shared" si="8"/>
      </c>
    </row>
    <row r="144" spans="1:9" ht="15.75" thickBot="1">
      <c r="A144" s="52" t="s">
        <v>325</v>
      </c>
      <c r="B144" s="55">
        <v>0.8</v>
      </c>
      <c r="C144" s="54">
        <v>229952</v>
      </c>
      <c r="D144" s="54">
        <v>143382</v>
      </c>
      <c r="E144" s="54">
        <v>2505</v>
      </c>
      <c r="F144" s="54">
        <v>4017</v>
      </c>
      <c r="G144" t="str">
        <f t="shared" si="6"/>
        <v>Q2</v>
      </c>
      <c r="H144">
        <f t="shared" si="7"/>
      </c>
      <c r="I144">
        <f t="shared" si="8"/>
      </c>
    </row>
    <row r="145" spans="1:9" ht="15.75" thickBot="1">
      <c r="A145" s="52" t="s">
        <v>326</v>
      </c>
      <c r="B145" s="55">
        <v>-1</v>
      </c>
      <c r="C145" s="54">
        <v>227625</v>
      </c>
      <c r="D145" s="54">
        <v>145556</v>
      </c>
      <c r="E145" s="54">
        <v>2541</v>
      </c>
      <c r="F145" s="54">
        <v>3973</v>
      </c>
      <c r="G145" t="str">
        <f t="shared" si="6"/>
        <v>Q3</v>
      </c>
      <c r="H145">
        <f t="shared" si="7"/>
      </c>
      <c r="I145">
        <f t="shared" si="8"/>
      </c>
    </row>
    <row r="146" spans="1:9" ht="15.75" thickBot="1">
      <c r="A146" s="52" t="s">
        <v>327</v>
      </c>
      <c r="B146" s="55">
        <v>-0.5</v>
      </c>
      <c r="C146" s="54">
        <v>226412</v>
      </c>
      <c r="D146" s="54">
        <v>145687</v>
      </c>
      <c r="E146" s="54">
        <v>2541</v>
      </c>
      <c r="F146" s="54">
        <v>3949</v>
      </c>
      <c r="G146" t="str">
        <f t="shared" si="6"/>
        <v>Q4</v>
      </c>
      <c r="H146" t="str">
        <f t="shared" si="7"/>
        <v>1990</v>
      </c>
      <c r="I146">
        <f t="shared" si="8"/>
        <v>912059</v>
      </c>
    </row>
    <row r="147" spans="1:9" ht="15.75" thickBot="1">
      <c r="A147" s="52" t="s">
        <v>328</v>
      </c>
      <c r="B147" s="55">
        <v>-0.7</v>
      </c>
      <c r="C147" s="54">
        <v>224896</v>
      </c>
      <c r="D147" s="54">
        <v>147945</v>
      </c>
      <c r="E147" s="54">
        <v>2578</v>
      </c>
      <c r="F147" s="54">
        <v>3919</v>
      </c>
      <c r="G147" t="str">
        <f t="shared" si="6"/>
        <v>Q1</v>
      </c>
      <c r="H147">
        <f t="shared" si="7"/>
      </c>
      <c r="I147">
        <f t="shared" si="8"/>
      </c>
    </row>
    <row r="148" spans="1:9" ht="15.75" thickBot="1">
      <c r="A148" s="52" t="s">
        <v>329</v>
      </c>
      <c r="B148" s="55">
        <v>-0.4</v>
      </c>
      <c r="C148" s="54">
        <v>224007</v>
      </c>
      <c r="D148" s="54">
        <v>150051</v>
      </c>
      <c r="E148" s="54">
        <v>2612</v>
      </c>
      <c r="F148" s="54">
        <v>3900</v>
      </c>
      <c r="G148" t="str">
        <f t="shared" si="6"/>
        <v>Q2</v>
      </c>
      <c r="H148">
        <f t="shared" si="7"/>
      </c>
      <c r="I148">
        <f t="shared" si="8"/>
      </c>
    </row>
    <row r="149" spans="1:9" ht="15.75" thickBot="1">
      <c r="A149" s="52" t="s">
        <v>330</v>
      </c>
      <c r="B149" s="55">
        <v>-0.4</v>
      </c>
      <c r="C149" s="54">
        <v>223203</v>
      </c>
      <c r="D149" s="54">
        <v>151493</v>
      </c>
      <c r="E149" s="54">
        <v>2636</v>
      </c>
      <c r="F149" s="54">
        <v>3883</v>
      </c>
      <c r="G149" t="str">
        <f t="shared" si="6"/>
        <v>Q3</v>
      </c>
      <c r="H149">
        <f t="shared" si="7"/>
      </c>
      <c r="I149">
        <f t="shared" si="8"/>
      </c>
    </row>
    <row r="150" spans="1:9" ht="15.75" thickBot="1">
      <c r="A150" s="52" t="s">
        <v>331</v>
      </c>
      <c r="B150" s="55">
        <v>0.2</v>
      </c>
      <c r="C150" s="54">
        <v>223735</v>
      </c>
      <c r="D150" s="54">
        <v>153913</v>
      </c>
      <c r="E150" s="54">
        <v>2676</v>
      </c>
      <c r="F150" s="54">
        <v>3890</v>
      </c>
      <c r="G150" t="str">
        <f t="shared" si="6"/>
        <v>Q4</v>
      </c>
      <c r="H150" t="str">
        <f t="shared" si="7"/>
        <v>1991</v>
      </c>
      <c r="I150">
        <f t="shared" si="8"/>
        <v>895841</v>
      </c>
    </row>
    <row r="151" spans="1:9" ht="15.75" thickBot="1">
      <c r="A151" s="52" t="s">
        <v>332</v>
      </c>
      <c r="B151" s="55">
        <v>0.3</v>
      </c>
      <c r="C151" s="54">
        <v>224341</v>
      </c>
      <c r="D151" s="54">
        <v>155757</v>
      </c>
      <c r="E151" s="54">
        <v>2707</v>
      </c>
      <c r="F151" s="54">
        <v>3898</v>
      </c>
      <c r="G151" t="str">
        <f t="shared" si="6"/>
        <v>Q1</v>
      </c>
      <c r="H151">
        <f t="shared" si="7"/>
      </c>
      <c r="I151">
        <f t="shared" si="8"/>
      </c>
    </row>
    <row r="152" spans="1:9" ht="15.75" thickBot="1">
      <c r="A152" s="52" t="s">
        <v>333</v>
      </c>
      <c r="B152" s="55">
        <v>0.1</v>
      </c>
      <c r="C152" s="54">
        <v>224510</v>
      </c>
      <c r="D152" s="54">
        <v>156626</v>
      </c>
      <c r="E152" s="54">
        <v>2720</v>
      </c>
      <c r="F152" s="54">
        <v>3899</v>
      </c>
      <c r="G152" t="str">
        <f t="shared" si="6"/>
        <v>Q2</v>
      </c>
      <c r="H152">
        <f t="shared" si="7"/>
      </c>
      <c r="I152">
        <f t="shared" si="8"/>
      </c>
    </row>
    <row r="153" spans="1:9" ht="15.75" thickBot="1">
      <c r="A153" s="52" t="s">
        <v>334</v>
      </c>
      <c r="B153" s="55">
        <v>0.8</v>
      </c>
      <c r="C153" s="54">
        <v>226367</v>
      </c>
      <c r="D153" s="54">
        <v>156476</v>
      </c>
      <c r="E153" s="54">
        <v>2716</v>
      </c>
      <c r="F153" s="54">
        <v>3929</v>
      </c>
      <c r="G153" t="str">
        <f t="shared" si="6"/>
        <v>Q3</v>
      </c>
      <c r="H153">
        <f t="shared" si="7"/>
      </c>
      <c r="I153">
        <f t="shared" si="8"/>
      </c>
    </row>
    <row r="154" spans="1:9" ht="15.75" thickBot="1">
      <c r="A154" s="52" t="s">
        <v>335</v>
      </c>
      <c r="B154" s="55">
        <v>0.9</v>
      </c>
      <c r="C154" s="54">
        <v>228306</v>
      </c>
      <c r="D154" s="54">
        <v>158907</v>
      </c>
      <c r="E154" s="54">
        <v>2756</v>
      </c>
      <c r="F154" s="54">
        <v>3960</v>
      </c>
      <c r="G154" t="str">
        <f t="shared" si="6"/>
        <v>Q4</v>
      </c>
      <c r="H154" t="str">
        <f t="shared" si="7"/>
        <v>1992</v>
      </c>
      <c r="I154">
        <f t="shared" si="8"/>
        <v>903524</v>
      </c>
    </row>
    <row r="155" spans="1:9" ht="15.75" thickBot="1">
      <c r="A155" s="52" t="s">
        <v>336</v>
      </c>
      <c r="B155" s="55">
        <v>0.8</v>
      </c>
      <c r="C155" s="54">
        <v>230237</v>
      </c>
      <c r="D155" s="54">
        <v>162347</v>
      </c>
      <c r="E155" s="54">
        <v>2815</v>
      </c>
      <c r="F155" s="54">
        <v>3991</v>
      </c>
      <c r="G155" t="str">
        <f t="shared" si="6"/>
        <v>Q1</v>
      </c>
      <c r="H155">
        <f t="shared" si="7"/>
      </c>
      <c r="I155">
        <f t="shared" si="8"/>
      </c>
    </row>
    <row r="156" spans="1:9" ht="15.75" thickBot="1">
      <c r="A156" s="52" t="s">
        <v>337</v>
      </c>
      <c r="B156" s="55">
        <v>0.6</v>
      </c>
      <c r="C156" s="54">
        <v>231643</v>
      </c>
      <c r="D156" s="54">
        <v>163407</v>
      </c>
      <c r="E156" s="54">
        <v>2831</v>
      </c>
      <c r="F156" s="54">
        <v>4014</v>
      </c>
      <c r="G156" t="str">
        <f t="shared" si="6"/>
        <v>Q2</v>
      </c>
      <c r="H156">
        <f t="shared" si="7"/>
      </c>
      <c r="I156">
        <f t="shared" si="8"/>
      </c>
    </row>
    <row r="157" spans="1:9" ht="15.75" thickBot="1">
      <c r="A157" s="52" t="s">
        <v>338</v>
      </c>
      <c r="B157" s="55">
        <v>0.9</v>
      </c>
      <c r="C157" s="54">
        <v>233796</v>
      </c>
      <c r="D157" s="54">
        <v>166380</v>
      </c>
      <c r="E157" s="54">
        <v>2881</v>
      </c>
      <c r="F157" s="54">
        <v>4048</v>
      </c>
      <c r="G157" t="str">
        <f t="shared" si="6"/>
        <v>Q3</v>
      </c>
      <c r="H157">
        <f t="shared" si="7"/>
      </c>
      <c r="I157">
        <f t="shared" si="8"/>
      </c>
    </row>
    <row r="158" spans="1:9" ht="15.75" thickBot="1">
      <c r="A158" s="52" t="s">
        <v>339</v>
      </c>
      <c r="B158" s="55">
        <v>0.8</v>
      </c>
      <c r="C158" s="54">
        <v>235776</v>
      </c>
      <c r="D158" s="54">
        <v>168696</v>
      </c>
      <c r="E158" s="54">
        <v>2919</v>
      </c>
      <c r="F158" s="54">
        <v>4080</v>
      </c>
      <c r="G158" t="str">
        <f t="shared" si="6"/>
        <v>Q4</v>
      </c>
      <c r="H158" t="str">
        <f t="shared" si="7"/>
        <v>1993</v>
      </c>
      <c r="I158">
        <f t="shared" si="8"/>
        <v>931452</v>
      </c>
    </row>
    <row r="159" spans="1:9" ht="15.75" thickBot="1">
      <c r="A159" s="52" t="s">
        <v>340</v>
      </c>
      <c r="B159" s="55">
        <v>1.4</v>
      </c>
      <c r="C159" s="54">
        <v>239092</v>
      </c>
      <c r="D159" s="54">
        <v>171577</v>
      </c>
      <c r="E159" s="54">
        <v>2967</v>
      </c>
      <c r="F159" s="54">
        <v>4135</v>
      </c>
      <c r="G159" t="str">
        <f t="shared" si="6"/>
        <v>Q1</v>
      </c>
      <c r="H159">
        <f t="shared" si="7"/>
      </c>
      <c r="I159">
        <f t="shared" si="8"/>
      </c>
    </row>
    <row r="160" spans="1:9" ht="15.75" thickBot="1">
      <c r="A160" s="52" t="s">
        <v>341</v>
      </c>
      <c r="B160" s="55">
        <v>1.3</v>
      </c>
      <c r="C160" s="54">
        <v>242279</v>
      </c>
      <c r="D160" s="54">
        <v>173351</v>
      </c>
      <c r="E160" s="54">
        <v>2996</v>
      </c>
      <c r="F160" s="54">
        <v>4187</v>
      </c>
      <c r="G160" t="str">
        <f t="shared" si="6"/>
        <v>Q2</v>
      </c>
      <c r="H160">
        <f t="shared" si="7"/>
      </c>
      <c r="I160">
        <f t="shared" si="8"/>
      </c>
    </row>
    <row r="161" spans="1:9" ht="15.75" thickBot="1">
      <c r="A161" s="52" t="s">
        <v>342</v>
      </c>
      <c r="B161" s="55">
        <v>1.3</v>
      </c>
      <c r="C161" s="54">
        <v>245484</v>
      </c>
      <c r="D161" s="54">
        <v>175700</v>
      </c>
      <c r="E161" s="54">
        <v>3034</v>
      </c>
      <c r="F161" s="54">
        <v>4240</v>
      </c>
      <c r="G161" t="str">
        <f t="shared" si="6"/>
        <v>Q3</v>
      </c>
      <c r="H161">
        <f t="shared" si="7"/>
      </c>
      <c r="I161">
        <f t="shared" si="8"/>
      </c>
    </row>
    <row r="162" spans="1:9" ht="15.75" thickBot="1">
      <c r="A162" s="52" t="s">
        <v>343</v>
      </c>
      <c r="B162" s="55">
        <v>0.7</v>
      </c>
      <c r="C162" s="54">
        <v>247225</v>
      </c>
      <c r="D162" s="54">
        <v>179941</v>
      </c>
      <c r="E162" s="54">
        <v>3105</v>
      </c>
      <c r="F162" s="54">
        <v>4267</v>
      </c>
      <c r="G162" t="str">
        <f t="shared" si="6"/>
        <v>Q4</v>
      </c>
      <c r="H162" t="str">
        <f t="shared" si="7"/>
        <v>1994</v>
      </c>
      <c r="I162">
        <f t="shared" si="8"/>
        <v>974080</v>
      </c>
    </row>
    <row r="163" spans="1:9" ht="15.75" thickBot="1">
      <c r="A163" s="52" t="s">
        <v>344</v>
      </c>
      <c r="B163" s="55">
        <v>0.5</v>
      </c>
      <c r="C163" s="54">
        <v>248506</v>
      </c>
      <c r="D163" s="54">
        <v>181956</v>
      </c>
      <c r="E163" s="54">
        <v>3138</v>
      </c>
      <c r="F163" s="54">
        <v>4286</v>
      </c>
      <c r="G163" t="str">
        <f t="shared" si="6"/>
        <v>Q1</v>
      </c>
      <c r="H163">
        <f t="shared" si="7"/>
      </c>
      <c r="I163">
        <f t="shared" si="8"/>
      </c>
    </row>
    <row r="164" spans="1:9" ht="15.75" thickBot="1">
      <c r="A164" s="52" t="s">
        <v>345</v>
      </c>
      <c r="B164" s="55">
        <v>0.5</v>
      </c>
      <c r="C164" s="54">
        <v>249847</v>
      </c>
      <c r="D164" s="54">
        <v>184079</v>
      </c>
      <c r="E164" s="54">
        <v>3172</v>
      </c>
      <c r="F164" s="54">
        <v>4306</v>
      </c>
      <c r="G164" t="str">
        <f t="shared" si="6"/>
        <v>Q2</v>
      </c>
      <c r="H164">
        <f t="shared" si="7"/>
      </c>
      <c r="I164">
        <f t="shared" si="8"/>
      </c>
    </row>
    <row r="165" spans="1:9" ht="15.75" thickBot="1">
      <c r="A165" s="52" t="s">
        <v>346</v>
      </c>
      <c r="B165" s="55">
        <v>1.2</v>
      </c>
      <c r="C165" s="54">
        <v>252741</v>
      </c>
      <c r="D165" s="54">
        <v>186756</v>
      </c>
      <c r="E165" s="54">
        <v>3217</v>
      </c>
      <c r="F165" s="54">
        <v>4353</v>
      </c>
      <c r="G165" t="str">
        <f t="shared" si="6"/>
        <v>Q3</v>
      </c>
      <c r="H165">
        <f t="shared" si="7"/>
      </c>
      <c r="I165">
        <f t="shared" si="8"/>
      </c>
    </row>
    <row r="166" spans="1:9" ht="15.75" thickBot="1">
      <c r="A166" s="52" t="s">
        <v>347</v>
      </c>
      <c r="B166" s="55">
        <v>0.5</v>
      </c>
      <c r="C166" s="54">
        <v>253956</v>
      </c>
      <c r="D166" s="54">
        <v>189055</v>
      </c>
      <c r="E166" s="54">
        <v>3254</v>
      </c>
      <c r="F166" s="54">
        <v>4371</v>
      </c>
      <c r="G166" t="str">
        <f t="shared" si="6"/>
        <v>Q4</v>
      </c>
      <c r="H166" t="str">
        <f t="shared" si="7"/>
        <v>1995</v>
      </c>
      <c r="I166">
        <f t="shared" si="8"/>
        <v>1005050</v>
      </c>
    </row>
    <row r="167" spans="1:9" ht="15.75" thickBot="1">
      <c r="A167" s="52" t="s">
        <v>348</v>
      </c>
      <c r="B167" s="55">
        <v>1.1</v>
      </c>
      <c r="C167" s="54">
        <v>256742</v>
      </c>
      <c r="D167" s="54">
        <v>192678</v>
      </c>
      <c r="E167" s="54">
        <v>3315</v>
      </c>
      <c r="F167" s="54">
        <v>4417</v>
      </c>
      <c r="G167" t="str">
        <f t="shared" si="6"/>
        <v>Q1</v>
      </c>
      <c r="H167">
        <f t="shared" si="7"/>
      </c>
      <c r="I167">
        <f t="shared" si="8"/>
      </c>
    </row>
    <row r="168" spans="1:9" ht="15.75" thickBot="1">
      <c r="A168" s="52" t="s">
        <v>349</v>
      </c>
      <c r="B168" s="55">
        <v>0.4</v>
      </c>
      <c r="C168" s="54">
        <v>257815</v>
      </c>
      <c r="D168" s="54">
        <v>196492</v>
      </c>
      <c r="E168" s="54">
        <v>3378</v>
      </c>
      <c r="F168" s="54">
        <v>4433</v>
      </c>
      <c r="G168" t="str">
        <f t="shared" si="6"/>
        <v>Q2</v>
      </c>
      <c r="H168">
        <f t="shared" si="7"/>
      </c>
      <c r="I168">
        <f t="shared" si="8"/>
      </c>
    </row>
    <row r="169" spans="1:9" ht="15.75" thickBot="1">
      <c r="A169" s="52" t="s">
        <v>350</v>
      </c>
      <c r="B169" s="55">
        <v>0.7</v>
      </c>
      <c r="C169" s="54">
        <v>259694</v>
      </c>
      <c r="D169" s="54">
        <v>198841</v>
      </c>
      <c r="E169" s="54">
        <v>3416</v>
      </c>
      <c r="F169" s="54">
        <v>4462</v>
      </c>
      <c r="G169" t="str">
        <f t="shared" si="6"/>
        <v>Q3</v>
      </c>
      <c r="H169">
        <f t="shared" si="7"/>
      </c>
      <c r="I169">
        <f t="shared" si="8"/>
      </c>
    </row>
    <row r="170" spans="1:9" ht="15.75" thickBot="1">
      <c r="A170" s="52" t="s">
        <v>351</v>
      </c>
      <c r="B170" s="55">
        <v>0.9</v>
      </c>
      <c r="C170" s="54">
        <v>262092</v>
      </c>
      <c r="D170" s="54">
        <v>200375</v>
      </c>
      <c r="E170" s="54">
        <v>3441</v>
      </c>
      <c r="F170" s="54">
        <v>4500</v>
      </c>
      <c r="G170" t="str">
        <f t="shared" si="6"/>
        <v>Q4</v>
      </c>
      <c r="H170" t="str">
        <f t="shared" si="7"/>
        <v>1996</v>
      </c>
      <c r="I170">
        <f t="shared" si="8"/>
        <v>1036343</v>
      </c>
    </row>
    <row r="171" spans="1:9" ht="15.75" thickBot="1">
      <c r="A171" s="52" t="s">
        <v>352</v>
      </c>
      <c r="B171" s="55">
        <v>1.1</v>
      </c>
      <c r="C171" s="54">
        <v>265051</v>
      </c>
      <c r="D171" s="54">
        <v>203946</v>
      </c>
      <c r="E171" s="54">
        <v>3500</v>
      </c>
      <c r="F171" s="54">
        <v>4548</v>
      </c>
      <c r="G171" t="str">
        <f t="shared" si="6"/>
        <v>Q1</v>
      </c>
      <c r="H171">
        <f t="shared" si="7"/>
      </c>
      <c r="I171">
        <f t="shared" si="8"/>
      </c>
    </row>
    <row r="172" spans="1:9" ht="15.75" thickBot="1">
      <c r="A172" s="52" t="s">
        <v>353</v>
      </c>
      <c r="B172" s="55">
        <v>1</v>
      </c>
      <c r="C172" s="54">
        <v>267708</v>
      </c>
      <c r="D172" s="54">
        <v>207319</v>
      </c>
      <c r="E172" s="54">
        <v>3555</v>
      </c>
      <c r="F172" s="54">
        <v>4591</v>
      </c>
      <c r="G172" t="str">
        <f t="shared" si="6"/>
        <v>Q2</v>
      </c>
      <c r="H172">
        <f t="shared" si="7"/>
      </c>
      <c r="I172">
        <f t="shared" si="8"/>
      </c>
    </row>
    <row r="173" spans="1:9" ht="15.75" thickBot="1">
      <c r="A173" s="52" t="s">
        <v>354</v>
      </c>
      <c r="B173" s="55">
        <v>1</v>
      </c>
      <c r="C173" s="54">
        <v>270307</v>
      </c>
      <c r="D173" s="54">
        <v>211200</v>
      </c>
      <c r="E173" s="54">
        <v>3619</v>
      </c>
      <c r="F173" s="54">
        <v>4632</v>
      </c>
      <c r="G173" t="str">
        <f t="shared" si="6"/>
        <v>Q3</v>
      </c>
      <c r="H173">
        <f t="shared" si="7"/>
      </c>
      <c r="I173">
        <f t="shared" si="8"/>
      </c>
    </row>
    <row r="174" spans="1:9" ht="15.75" thickBot="1">
      <c r="A174" s="52" t="s">
        <v>355</v>
      </c>
      <c r="B174" s="55">
        <v>1.1</v>
      </c>
      <c r="C174" s="54">
        <v>273282</v>
      </c>
      <c r="D174" s="54">
        <v>213170</v>
      </c>
      <c r="E174" s="54">
        <v>3650</v>
      </c>
      <c r="F174" s="54">
        <v>4680</v>
      </c>
      <c r="G174" t="str">
        <f t="shared" si="6"/>
        <v>Q4</v>
      </c>
      <c r="H174" t="str">
        <f t="shared" si="7"/>
        <v>1997</v>
      </c>
      <c r="I174">
        <f t="shared" si="8"/>
        <v>1076348</v>
      </c>
    </row>
    <row r="175" spans="1:9" ht="15.75" thickBot="1">
      <c r="A175" s="52" t="s">
        <v>356</v>
      </c>
      <c r="B175" s="55">
        <v>0.8</v>
      </c>
      <c r="C175" s="54">
        <v>275594</v>
      </c>
      <c r="D175" s="54">
        <v>217019</v>
      </c>
      <c r="E175" s="54">
        <v>3714</v>
      </c>
      <c r="F175" s="54">
        <v>4716</v>
      </c>
      <c r="G175" t="str">
        <f t="shared" si="6"/>
        <v>Q1</v>
      </c>
      <c r="H175">
        <f t="shared" si="7"/>
      </c>
      <c r="I175">
        <f t="shared" si="8"/>
      </c>
    </row>
    <row r="176" spans="1:9" ht="15.75" thickBot="1">
      <c r="A176" s="52" t="s">
        <v>357</v>
      </c>
      <c r="B176" s="55">
        <v>0.7</v>
      </c>
      <c r="C176" s="54">
        <v>277576</v>
      </c>
      <c r="D176" s="54">
        <v>218678</v>
      </c>
      <c r="E176" s="54">
        <v>3740</v>
      </c>
      <c r="F176" s="54">
        <v>4747</v>
      </c>
      <c r="G176" t="str">
        <f t="shared" si="6"/>
        <v>Q2</v>
      </c>
      <c r="H176">
        <f t="shared" si="7"/>
      </c>
      <c r="I176">
        <f t="shared" si="8"/>
      </c>
    </row>
    <row r="177" spans="1:9" ht="15.75" thickBot="1">
      <c r="A177" s="52" t="s">
        <v>358</v>
      </c>
      <c r="B177" s="55">
        <v>0.6</v>
      </c>
      <c r="C177" s="54">
        <v>279256</v>
      </c>
      <c r="D177" s="54">
        <v>221473</v>
      </c>
      <c r="E177" s="54">
        <v>3784</v>
      </c>
      <c r="F177" s="54">
        <v>4771</v>
      </c>
      <c r="G177" t="str">
        <f t="shared" si="6"/>
        <v>Q3</v>
      </c>
      <c r="H177">
        <f t="shared" si="7"/>
      </c>
      <c r="I177">
        <f t="shared" si="8"/>
      </c>
    </row>
    <row r="178" spans="1:9" ht="15.75" thickBot="1">
      <c r="A178" s="52" t="s">
        <v>359</v>
      </c>
      <c r="B178" s="55">
        <v>0.9</v>
      </c>
      <c r="C178" s="54">
        <v>281752</v>
      </c>
      <c r="D178" s="54">
        <v>225548</v>
      </c>
      <c r="E178" s="54">
        <v>3850</v>
      </c>
      <c r="F178" s="54">
        <v>4810</v>
      </c>
      <c r="G178" t="str">
        <f t="shared" si="6"/>
        <v>Q4</v>
      </c>
      <c r="H178" t="str">
        <f t="shared" si="7"/>
        <v>1998</v>
      </c>
      <c r="I178">
        <f t="shared" si="8"/>
        <v>1114178</v>
      </c>
    </row>
    <row r="179" spans="1:9" ht="15.75" thickBot="1">
      <c r="A179" s="52" t="s">
        <v>360</v>
      </c>
      <c r="B179" s="55">
        <v>0.5</v>
      </c>
      <c r="C179" s="54">
        <v>283265</v>
      </c>
      <c r="D179" s="54">
        <v>228444</v>
      </c>
      <c r="E179" s="54">
        <v>3896</v>
      </c>
      <c r="F179" s="54">
        <v>4831</v>
      </c>
      <c r="G179" t="str">
        <f t="shared" si="6"/>
        <v>Q1</v>
      </c>
      <c r="H179">
        <f t="shared" si="7"/>
      </c>
      <c r="I179">
        <f t="shared" si="8"/>
      </c>
    </row>
    <row r="180" spans="1:9" ht="15.75" thickBot="1">
      <c r="A180" s="52" t="s">
        <v>361</v>
      </c>
      <c r="B180" s="55">
        <v>0.3</v>
      </c>
      <c r="C180" s="54">
        <v>284159</v>
      </c>
      <c r="D180" s="54">
        <v>228895</v>
      </c>
      <c r="E180" s="54">
        <v>3900</v>
      </c>
      <c r="F180" s="54">
        <v>4842</v>
      </c>
      <c r="G180" t="str">
        <f t="shared" si="6"/>
        <v>Q2</v>
      </c>
      <c r="H180">
        <f t="shared" si="7"/>
      </c>
      <c r="I180">
        <f t="shared" si="8"/>
      </c>
    </row>
    <row r="181" spans="1:9" ht="15.75" thickBot="1">
      <c r="A181" s="52" t="s">
        <v>362</v>
      </c>
      <c r="B181" s="55">
        <v>1.7</v>
      </c>
      <c r="C181" s="54">
        <v>289093</v>
      </c>
      <c r="D181" s="54">
        <v>233952</v>
      </c>
      <c r="E181" s="54">
        <v>3983</v>
      </c>
      <c r="F181" s="54">
        <v>4922</v>
      </c>
      <c r="G181" t="str">
        <f t="shared" si="6"/>
        <v>Q3</v>
      </c>
      <c r="H181">
        <f t="shared" si="7"/>
      </c>
      <c r="I181">
        <f t="shared" si="8"/>
      </c>
    </row>
    <row r="182" spans="1:9" ht="15.75" thickBot="1">
      <c r="A182" s="52" t="s">
        <v>363</v>
      </c>
      <c r="B182" s="55">
        <v>1.3</v>
      </c>
      <c r="C182" s="54">
        <v>292944</v>
      </c>
      <c r="D182" s="54">
        <v>238178</v>
      </c>
      <c r="E182" s="54">
        <v>4052</v>
      </c>
      <c r="F182" s="54">
        <v>4983</v>
      </c>
      <c r="G182" t="str">
        <f t="shared" si="6"/>
        <v>Q4</v>
      </c>
      <c r="H182" t="str">
        <f t="shared" si="7"/>
        <v>1999</v>
      </c>
      <c r="I182">
        <f t="shared" si="8"/>
        <v>1149461</v>
      </c>
    </row>
    <row r="183" spans="1:9" ht="15.75" thickBot="1">
      <c r="A183" s="52" t="s">
        <v>364</v>
      </c>
      <c r="B183" s="55">
        <v>1</v>
      </c>
      <c r="C183" s="54">
        <v>295797</v>
      </c>
      <c r="D183" s="54">
        <v>241654</v>
      </c>
      <c r="E183" s="54">
        <v>4107</v>
      </c>
      <c r="F183" s="54">
        <v>5027</v>
      </c>
      <c r="G183" t="str">
        <f t="shared" si="6"/>
        <v>Q1</v>
      </c>
      <c r="H183">
        <f t="shared" si="7"/>
      </c>
      <c r="I183">
        <f t="shared" si="8"/>
      </c>
    </row>
    <row r="184" spans="1:9" ht="15.75" thickBot="1">
      <c r="A184" s="52" t="s">
        <v>365</v>
      </c>
      <c r="B184" s="55">
        <v>1.4</v>
      </c>
      <c r="C184" s="54">
        <v>299957</v>
      </c>
      <c r="D184" s="54">
        <v>243186</v>
      </c>
      <c r="E184" s="54">
        <v>4130</v>
      </c>
      <c r="F184" s="54">
        <v>5094</v>
      </c>
      <c r="G184" t="str">
        <f t="shared" si="6"/>
        <v>Q2</v>
      </c>
      <c r="H184">
        <f t="shared" si="7"/>
      </c>
      <c r="I184">
        <f t="shared" si="8"/>
      </c>
    </row>
    <row r="185" spans="1:9" ht="15.75" thickBot="1">
      <c r="A185" s="52" t="s">
        <v>366</v>
      </c>
      <c r="B185" s="55">
        <v>0.3</v>
      </c>
      <c r="C185" s="54">
        <v>300848</v>
      </c>
      <c r="D185" s="54">
        <v>244217</v>
      </c>
      <c r="E185" s="54">
        <v>4143</v>
      </c>
      <c r="F185" s="54">
        <v>5104</v>
      </c>
      <c r="G185" t="str">
        <f t="shared" si="6"/>
        <v>Q3</v>
      </c>
      <c r="H185">
        <f t="shared" si="7"/>
      </c>
      <c r="I185">
        <f t="shared" si="8"/>
      </c>
    </row>
    <row r="186" spans="1:9" ht="15.75" thickBot="1">
      <c r="A186" s="52" t="s">
        <v>367</v>
      </c>
      <c r="B186" s="55">
        <v>0.2</v>
      </c>
      <c r="C186" s="54">
        <v>301544</v>
      </c>
      <c r="D186" s="54">
        <v>246237</v>
      </c>
      <c r="E186" s="54">
        <v>4174</v>
      </c>
      <c r="F186" s="54">
        <v>5111</v>
      </c>
      <c r="G186" t="str">
        <f t="shared" si="6"/>
        <v>Q4</v>
      </c>
      <c r="H186" t="str">
        <f t="shared" si="7"/>
        <v>2000</v>
      </c>
      <c r="I186">
        <f t="shared" si="8"/>
        <v>1198146</v>
      </c>
    </row>
    <row r="187" spans="1:9" ht="15.75" thickBot="1">
      <c r="A187" s="52" t="s">
        <v>368</v>
      </c>
      <c r="B187" s="55">
        <v>1.3</v>
      </c>
      <c r="C187" s="54">
        <v>305555</v>
      </c>
      <c r="D187" s="54">
        <v>251608</v>
      </c>
      <c r="E187" s="54">
        <v>4260</v>
      </c>
      <c r="F187" s="54">
        <v>5174</v>
      </c>
      <c r="G187" t="str">
        <f t="shared" si="6"/>
        <v>Q1</v>
      </c>
      <c r="H187">
        <f t="shared" si="7"/>
      </c>
      <c r="I187">
        <f t="shared" si="8"/>
      </c>
    </row>
    <row r="188" spans="1:9" ht="15.75" thickBot="1">
      <c r="A188" s="52" t="s">
        <v>369</v>
      </c>
      <c r="B188" s="55">
        <v>0.7</v>
      </c>
      <c r="C188" s="54">
        <v>307570</v>
      </c>
      <c r="D188" s="54">
        <v>253827</v>
      </c>
      <c r="E188" s="54">
        <v>4294</v>
      </c>
      <c r="F188" s="54">
        <v>5203</v>
      </c>
      <c r="G188" t="str">
        <f t="shared" si="6"/>
        <v>Q2</v>
      </c>
      <c r="H188">
        <f t="shared" si="7"/>
      </c>
      <c r="I188">
        <f t="shared" si="8"/>
      </c>
    </row>
    <row r="189" spans="1:9" ht="15.75" thickBot="1">
      <c r="A189" s="52" t="s">
        <v>370</v>
      </c>
      <c r="B189" s="55">
        <v>0.5</v>
      </c>
      <c r="C189" s="54">
        <v>309227</v>
      </c>
      <c r="D189" s="54">
        <v>256609</v>
      </c>
      <c r="E189" s="54">
        <v>4337</v>
      </c>
      <c r="F189" s="54">
        <v>5227</v>
      </c>
      <c r="G189" t="str">
        <f t="shared" si="6"/>
        <v>Q3</v>
      </c>
      <c r="H189">
        <f t="shared" si="7"/>
      </c>
      <c r="I189">
        <f t="shared" si="8"/>
      </c>
    </row>
    <row r="190" spans="1:9" ht="15.75" thickBot="1">
      <c r="A190" s="52" t="s">
        <v>371</v>
      </c>
      <c r="B190" s="55">
        <v>0.4</v>
      </c>
      <c r="C190" s="54">
        <v>310365</v>
      </c>
      <c r="D190" s="54">
        <v>257794</v>
      </c>
      <c r="E190" s="54">
        <v>4353</v>
      </c>
      <c r="F190" s="54">
        <v>5241</v>
      </c>
      <c r="G190" t="str">
        <f t="shared" si="6"/>
        <v>Q4</v>
      </c>
      <c r="H190" t="str">
        <f t="shared" si="7"/>
        <v>2001</v>
      </c>
      <c r="I190">
        <f t="shared" si="8"/>
        <v>1232717</v>
      </c>
    </row>
    <row r="191" spans="1:9" ht="15.75" thickBot="1">
      <c r="A191" s="52" t="s">
        <v>372</v>
      </c>
      <c r="B191" s="55">
        <v>0.4</v>
      </c>
      <c r="C191" s="54">
        <v>311665</v>
      </c>
      <c r="D191" s="54">
        <v>261508</v>
      </c>
      <c r="E191" s="54">
        <v>4412</v>
      </c>
      <c r="F191" s="54">
        <v>5259</v>
      </c>
      <c r="G191" t="str">
        <f t="shared" si="6"/>
        <v>Q1</v>
      </c>
      <c r="H191">
        <f t="shared" si="7"/>
      </c>
      <c r="I191">
        <f t="shared" si="8"/>
      </c>
    </row>
    <row r="192" spans="1:9" ht="15.75" thickBot="1">
      <c r="A192" s="52" t="s">
        <v>373</v>
      </c>
      <c r="B192" s="55">
        <v>0.8</v>
      </c>
      <c r="C192" s="54">
        <v>314248</v>
      </c>
      <c r="D192" s="54">
        <v>265841</v>
      </c>
      <c r="E192" s="54">
        <v>4482</v>
      </c>
      <c r="F192" s="54">
        <v>5298</v>
      </c>
      <c r="G192" t="str">
        <f t="shared" si="6"/>
        <v>Q2</v>
      </c>
      <c r="H192">
        <f t="shared" si="7"/>
      </c>
      <c r="I192">
        <f t="shared" si="8"/>
      </c>
    </row>
    <row r="193" spans="1:9" ht="15.75" thickBot="1">
      <c r="A193" s="52" t="s">
        <v>374</v>
      </c>
      <c r="B193" s="55">
        <v>0.8</v>
      </c>
      <c r="C193" s="54">
        <v>316907</v>
      </c>
      <c r="D193" s="54">
        <v>268919</v>
      </c>
      <c r="E193" s="54">
        <v>4529</v>
      </c>
      <c r="F193" s="54">
        <v>5337</v>
      </c>
      <c r="G193" t="str">
        <f t="shared" si="6"/>
        <v>Q3</v>
      </c>
      <c r="H193">
        <f t="shared" si="7"/>
      </c>
      <c r="I193">
        <f t="shared" si="8"/>
      </c>
    </row>
    <row r="194" spans="1:9" ht="15.75" thickBot="1">
      <c r="A194" s="52" t="s">
        <v>375</v>
      </c>
      <c r="B194" s="55">
        <v>0.9</v>
      </c>
      <c r="C194" s="54">
        <v>319888</v>
      </c>
      <c r="D194" s="54">
        <v>272331</v>
      </c>
      <c r="E194" s="54">
        <v>4582</v>
      </c>
      <c r="F194" s="54">
        <v>5382</v>
      </c>
      <c r="G194" t="str">
        <f t="shared" si="6"/>
        <v>Q4</v>
      </c>
      <c r="H194" t="str">
        <f t="shared" si="7"/>
        <v>2002</v>
      </c>
      <c r="I194">
        <f t="shared" si="8"/>
        <v>1262708</v>
      </c>
    </row>
    <row r="195" spans="1:9" ht="15.75" thickBot="1">
      <c r="A195" s="52" t="s">
        <v>376</v>
      </c>
      <c r="B195" s="55">
        <v>0.6</v>
      </c>
      <c r="C195" s="54">
        <v>321812</v>
      </c>
      <c r="D195" s="54">
        <v>277392</v>
      </c>
      <c r="E195" s="54">
        <v>4663</v>
      </c>
      <c r="F195" s="54">
        <v>5409</v>
      </c>
      <c r="G195" t="str">
        <f t="shared" si="6"/>
        <v>Q1</v>
      </c>
      <c r="H195">
        <f t="shared" si="7"/>
      </c>
      <c r="I195">
        <f t="shared" si="8"/>
      </c>
    </row>
    <row r="196" spans="1:9" ht="15.75" thickBot="1">
      <c r="A196" s="52" t="s">
        <v>377</v>
      </c>
      <c r="B196" s="55">
        <v>1.2</v>
      </c>
      <c r="C196" s="54">
        <v>325717</v>
      </c>
      <c r="D196" s="54">
        <v>282375</v>
      </c>
      <c r="E196" s="54">
        <v>4742</v>
      </c>
      <c r="F196" s="54">
        <v>5469</v>
      </c>
      <c r="G196" t="str">
        <f aca="true" t="shared" si="9" ref="G196:G235">RIGHT(A196,2)</f>
        <v>Q2</v>
      </c>
      <c r="H196">
        <f t="shared" si="7"/>
      </c>
      <c r="I196">
        <f t="shared" si="8"/>
      </c>
    </row>
    <row r="197" spans="1:9" ht="15.75" thickBot="1">
      <c r="A197" s="52" t="s">
        <v>378</v>
      </c>
      <c r="B197" s="55">
        <v>1.2</v>
      </c>
      <c r="C197" s="54">
        <v>329697</v>
      </c>
      <c r="D197" s="54">
        <v>286038</v>
      </c>
      <c r="E197" s="54">
        <v>4797</v>
      </c>
      <c r="F197" s="54">
        <v>5530</v>
      </c>
      <c r="G197" t="str">
        <f t="shared" si="9"/>
        <v>Q3</v>
      </c>
      <c r="H197">
        <f t="shared" si="7"/>
      </c>
      <c r="I197">
        <f t="shared" si="8"/>
      </c>
    </row>
    <row r="198" spans="1:9" ht="15.75" thickBot="1">
      <c r="A198" s="52" t="s">
        <v>379</v>
      </c>
      <c r="B198" s="55">
        <v>1.2</v>
      </c>
      <c r="C198" s="54">
        <v>333653</v>
      </c>
      <c r="D198" s="54">
        <v>290791</v>
      </c>
      <c r="E198" s="54">
        <v>4871</v>
      </c>
      <c r="F198" s="54">
        <v>5589</v>
      </c>
      <c r="G198" t="str">
        <f t="shared" si="9"/>
        <v>Q4</v>
      </c>
      <c r="H198" t="str">
        <f t="shared" si="7"/>
        <v>2003</v>
      </c>
      <c r="I198">
        <f t="shared" si="8"/>
        <v>1310879</v>
      </c>
    </row>
    <row r="199" spans="1:9" ht="15.75" thickBot="1">
      <c r="A199" s="52" t="s">
        <v>380</v>
      </c>
      <c r="B199" s="55">
        <v>0.7</v>
      </c>
      <c r="C199" s="54">
        <v>336115</v>
      </c>
      <c r="D199" s="54">
        <v>294775</v>
      </c>
      <c r="E199" s="54">
        <v>4932</v>
      </c>
      <c r="F199" s="54">
        <v>5623</v>
      </c>
      <c r="G199" t="str">
        <f t="shared" si="9"/>
        <v>Q1</v>
      </c>
      <c r="H199">
        <f aca="true" t="shared" si="10" ref="H199:H235">IF(G199="Q4",LEFT(A199,4),"")</f>
      </c>
      <c r="I199">
        <f aca="true" t="shared" si="11" ref="I199:I235">IF(G199="Q4",SUM(C196:C199),"")</f>
      </c>
    </row>
    <row r="200" spans="1:9" ht="15.75" thickBot="1">
      <c r="A200" s="52" t="s">
        <v>381</v>
      </c>
      <c r="B200" s="55">
        <v>0.2</v>
      </c>
      <c r="C200" s="54">
        <v>336916</v>
      </c>
      <c r="D200" s="54">
        <v>298495</v>
      </c>
      <c r="E200" s="54">
        <v>4988</v>
      </c>
      <c r="F200" s="54">
        <v>5630</v>
      </c>
      <c r="G200" t="str">
        <f t="shared" si="9"/>
        <v>Q2</v>
      </c>
      <c r="H200">
        <f t="shared" si="10"/>
      </c>
      <c r="I200">
        <f t="shared" si="11"/>
      </c>
    </row>
    <row r="201" spans="1:9" ht="15.75" thickBot="1">
      <c r="A201" s="52" t="s">
        <v>382</v>
      </c>
      <c r="B201" s="55">
        <v>0</v>
      </c>
      <c r="C201" s="54">
        <v>336927</v>
      </c>
      <c r="D201" s="54">
        <v>300643</v>
      </c>
      <c r="E201" s="54">
        <v>5016</v>
      </c>
      <c r="F201" s="54">
        <v>5621</v>
      </c>
      <c r="G201" t="str">
        <f t="shared" si="9"/>
        <v>Q3</v>
      </c>
      <c r="H201">
        <f t="shared" si="10"/>
      </c>
      <c r="I201">
        <f t="shared" si="11"/>
      </c>
    </row>
    <row r="202" spans="1:9" ht="15.75" thickBot="1">
      <c r="A202" s="52" t="s">
        <v>383</v>
      </c>
      <c r="B202" s="55">
        <v>0.6</v>
      </c>
      <c r="C202" s="54">
        <v>339043</v>
      </c>
      <c r="D202" s="54">
        <v>305968</v>
      </c>
      <c r="E202" s="54">
        <v>5096</v>
      </c>
      <c r="F202" s="54">
        <v>5647</v>
      </c>
      <c r="G202" t="str">
        <f t="shared" si="9"/>
        <v>Q4</v>
      </c>
      <c r="H202" t="str">
        <f t="shared" si="10"/>
        <v>2004</v>
      </c>
      <c r="I202">
        <f t="shared" si="11"/>
        <v>1349001</v>
      </c>
    </row>
    <row r="203" spans="1:9" ht="15.75" thickBot="1">
      <c r="A203" s="52" t="s">
        <v>384</v>
      </c>
      <c r="B203" s="55">
        <v>0.6</v>
      </c>
      <c r="C203" s="54">
        <v>341116</v>
      </c>
      <c r="D203" s="54">
        <v>308779</v>
      </c>
      <c r="E203" s="54">
        <v>5135</v>
      </c>
      <c r="F203" s="54">
        <v>5672</v>
      </c>
      <c r="G203" t="str">
        <f t="shared" si="9"/>
        <v>Q1</v>
      </c>
      <c r="H203">
        <f t="shared" si="10"/>
      </c>
      <c r="I203">
        <f t="shared" si="11"/>
      </c>
    </row>
    <row r="204" spans="1:9" ht="15.75" thickBot="1">
      <c r="A204" s="52" t="s">
        <v>385</v>
      </c>
      <c r="B204" s="55">
        <v>1.2</v>
      </c>
      <c r="C204" s="54">
        <v>345345</v>
      </c>
      <c r="D204" s="54">
        <v>314077</v>
      </c>
      <c r="E204" s="54">
        <v>5214</v>
      </c>
      <c r="F204" s="54">
        <v>5733</v>
      </c>
      <c r="G204" t="str">
        <f t="shared" si="9"/>
        <v>Q2</v>
      </c>
      <c r="H204">
        <f t="shared" si="10"/>
      </c>
      <c r="I204">
        <f t="shared" si="11"/>
      </c>
    </row>
    <row r="205" spans="1:9" ht="15.75" thickBot="1">
      <c r="A205" s="52" t="s">
        <v>386</v>
      </c>
      <c r="B205" s="55">
        <v>0.8</v>
      </c>
      <c r="C205" s="54">
        <v>348118</v>
      </c>
      <c r="D205" s="54">
        <v>317492</v>
      </c>
      <c r="E205" s="54">
        <v>5263</v>
      </c>
      <c r="F205" s="54">
        <v>5771</v>
      </c>
      <c r="G205" t="str">
        <f t="shared" si="9"/>
        <v>Q3</v>
      </c>
      <c r="H205">
        <f t="shared" si="10"/>
      </c>
      <c r="I205">
        <f t="shared" si="11"/>
      </c>
    </row>
    <row r="206" spans="1:9" ht="15.75" thickBot="1">
      <c r="A206" s="52" t="s">
        <v>387</v>
      </c>
      <c r="B206" s="55">
        <v>1.1</v>
      </c>
      <c r="C206" s="54">
        <v>351847</v>
      </c>
      <c r="D206" s="54">
        <v>322362</v>
      </c>
      <c r="E206" s="54">
        <v>5336</v>
      </c>
      <c r="F206" s="54">
        <v>5824</v>
      </c>
      <c r="G206" t="str">
        <f t="shared" si="9"/>
        <v>Q4</v>
      </c>
      <c r="H206" t="str">
        <f t="shared" si="10"/>
        <v>2005</v>
      </c>
      <c r="I206">
        <f t="shared" si="11"/>
        <v>1386426</v>
      </c>
    </row>
    <row r="207" spans="1:9" ht="15.75" thickBot="1">
      <c r="A207" s="52" t="s">
        <v>388</v>
      </c>
      <c r="B207" s="55">
        <v>0.5</v>
      </c>
      <c r="C207" s="54">
        <v>353601</v>
      </c>
      <c r="D207" s="54">
        <v>328894</v>
      </c>
      <c r="E207" s="54">
        <v>5437</v>
      </c>
      <c r="F207" s="54">
        <v>5845</v>
      </c>
      <c r="G207" t="str">
        <f t="shared" si="9"/>
        <v>Q1</v>
      </c>
      <c r="H207">
        <f t="shared" si="10"/>
      </c>
      <c r="I207">
        <f t="shared" si="11"/>
      </c>
    </row>
    <row r="208" spans="1:9" ht="15.75" thickBot="1">
      <c r="A208" s="52" t="s">
        <v>389</v>
      </c>
      <c r="B208" s="55">
        <v>0.3</v>
      </c>
      <c r="C208" s="54">
        <v>354684</v>
      </c>
      <c r="D208" s="54">
        <v>330244</v>
      </c>
      <c r="E208" s="54">
        <v>5451</v>
      </c>
      <c r="F208" s="54">
        <v>5854</v>
      </c>
      <c r="G208" t="str">
        <f t="shared" si="9"/>
        <v>Q2</v>
      </c>
      <c r="H208">
        <f t="shared" si="10"/>
      </c>
      <c r="I208">
        <f t="shared" si="11"/>
      </c>
    </row>
    <row r="209" spans="1:9" ht="15.75" thickBot="1">
      <c r="A209" s="52" t="s">
        <v>390</v>
      </c>
      <c r="B209" s="55">
        <v>0.2</v>
      </c>
      <c r="C209" s="54">
        <v>355417</v>
      </c>
      <c r="D209" s="54">
        <v>333436</v>
      </c>
      <c r="E209" s="54">
        <v>5495</v>
      </c>
      <c r="F209" s="54">
        <v>5857</v>
      </c>
      <c r="G209" t="str">
        <f t="shared" si="9"/>
        <v>Q3</v>
      </c>
      <c r="H209">
        <f t="shared" si="10"/>
      </c>
      <c r="I209">
        <f t="shared" si="11"/>
      </c>
    </row>
    <row r="210" spans="1:9" ht="15.75" thickBot="1">
      <c r="A210" s="52" t="s">
        <v>391</v>
      </c>
      <c r="B210" s="55">
        <v>0.9</v>
      </c>
      <c r="C210" s="54">
        <v>358777</v>
      </c>
      <c r="D210" s="54">
        <v>340583</v>
      </c>
      <c r="E210" s="54">
        <v>5603</v>
      </c>
      <c r="F210" s="54">
        <v>5902</v>
      </c>
      <c r="G210" t="str">
        <f t="shared" si="9"/>
        <v>Q4</v>
      </c>
      <c r="H210" t="str">
        <f t="shared" si="10"/>
        <v>2006</v>
      </c>
      <c r="I210">
        <f t="shared" si="11"/>
        <v>1422479</v>
      </c>
    </row>
    <row r="211" spans="1:9" ht="15.75" thickBot="1">
      <c r="A211" s="52" t="s">
        <v>392</v>
      </c>
      <c r="B211" s="55">
        <v>1.1</v>
      </c>
      <c r="C211" s="54">
        <v>362842</v>
      </c>
      <c r="D211" s="54">
        <v>343922</v>
      </c>
      <c r="E211" s="54">
        <v>5649</v>
      </c>
      <c r="F211" s="54">
        <v>5959</v>
      </c>
      <c r="G211" t="str">
        <f t="shared" si="9"/>
        <v>Q1</v>
      </c>
      <c r="H211">
        <f t="shared" si="10"/>
      </c>
      <c r="I211">
        <f t="shared" si="11"/>
      </c>
    </row>
    <row r="212" spans="1:9" ht="15.75" thickBot="1">
      <c r="A212" s="52" t="s">
        <v>393</v>
      </c>
      <c r="B212" s="55">
        <v>1.2</v>
      </c>
      <c r="C212" s="54">
        <v>367319</v>
      </c>
      <c r="D212" s="54">
        <v>351234</v>
      </c>
      <c r="E212" s="54">
        <v>5759</v>
      </c>
      <c r="F212" s="54">
        <v>6023</v>
      </c>
      <c r="G212" t="str">
        <f t="shared" si="9"/>
        <v>Q2</v>
      </c>
      <c r="H212">
        <f t="shared" si="10"/>
      </c>
      <c r="I212">
        <f t="shared" si="11"/>
      </c>
    </row>
    <row r="213" spans="1:9" ht="15.75" thickBot="1">
      <c r="A213" s="52" t="s">
        <v>394</v>
      </c>
      <c r="B213" s="55">
        <v>1.2</v>
      </c>
      <c r="C213" s="54">
        <v>371652</v>
      </c>
      <c r="D213" s="54">
        <v>356513</v>
      </c>
      <c r="E213" s="54">
        <v>5836</v>
      </c>
      <c r="F213" s="54">
        <v>6084</v>
      </c>
      <c r="G213" t="str">
        <f t="shared" si="9"/>
        <v>Q3</v>
      </c>
      <c r="H213">
        <f t="shared" si="10"/>
      </c>
      <c r="I213">
        <f t="shared" si="11"/>
      </c>
    </row>
    <row r="214" spans="1:9" ht="15.75" thickBot="1">
      <c r="A214" s="52" t="s">
        <v>395</v>
      </c>
      <c r="B214" s="55">
        <v>0.2</v>
      </c>
      <c r="C214" s="54">
        <v>372340</v>
      </c>
      <c r="D214" s="54">
        <v>360450</v>
      </c>
      <c r="E214" s="54">
        <v>5890</v>
      </c>
      <c r="F214" s="54">
        <v>6085</v>
      </c>
      <c r="G214" t="str">
        <f t="shared" si="9"/>
        <v>Q4</v>
      </c>
      <c r="H214" t="str">
        <f t="shared" si="10"/>
        <v>2007</v>
      </c>
      <c r="I214">
        <f t="shared" si="11"/>
        <v>1474153</v>
      </c>
    </row>
    <row r="215" spans="1:9" ht="15.75" thickBot="1">
      <c r="A215" s="52" t="s">
        <v>396</v>
      </c>
      <c r="B215" s="55">
        <v>0.1</v>
      </c>
      <c r="C215" s="54">
        <v>372659</v>
      </c>
      <c r="D215" s="54">
        <v>364010</v>
      </c>
      <c r="E215" s="54">
        <v>5939</v>
      </c>
      <c r="F215" s="54">
        <v>6080</v>
      </c>
      <c r="G215" t="str">
        <f t="shared" si="9"/>
        <v>Q1</v>
      </c>
      <c r="H215">
        <f t="shared" si="10"/>
      </c>
      <c r="I215">
        <f t="shared" si="11"/>
      </c>
    </row>
    <row r="216" spans="1:9" ht="15.75" thickBot="1">
      <c r="A216" s="52" t="s">
        <v>397</v>
      </c>
      <c r="B216" s="55">
        <v>-0.9</v>
      </c>
      <c r="C216" s="54">
        <v>369278</v>
      </c>
      <c r="D216" s="54">
        <v>362867</v>
      </c>
      <c r="E216" s="54">
        <v>5910</v>
      </c>
      <c r="F216" s="54">
        <v>6014</v>
      </c>
      <c r="G216" t="str">
        <f t="shared" si="9"/>
        <v>Q2</v>
      </c>
      <c r="H216">
        <f t="shared" si="10"/>
      </c>
      <c r="I216">
        <f t="shared" si="11"/>
      </c>
    </row>
    <row r="217" spans="1:9" ht="15.75" thickBot="1">
      <c r="A217" s="52" t="s">
        <v>398</v>
      </c>
      <c r="B217" s="55">
        <v>-1.8</v>
      </c>
      <c r="C217" s="54">
        <v>362755</v>
      </c>
      <c r="D217" s="54">
        <v>357689</v>
      </c>
      <c r="E217" s="54">
        <v>5816</v>
      </c>
      <c r="F217" s="54">
        <v>5899</v>
      </c>
      <c r="G217" t="str">
        <f t="shared" si="9"/>
        <v>Q3</v>
      </c>
      <c r="H217">
        <f t="shared" si="10"/>
      </c>
      <c r="I217">
        <f t="shared" si="11"/>
      </c>
    </row>
    <row r="218" spans="1:9" ht="15.75" thickBot="1">
      <c r="A218" s="52" t="s">
        <v>399</v>
      </c>
      <c r="B218" s="55">
        <v>-2.1</v>
      </c>
      <c r="C218" s="54">
        <v>355193</v>
      </c>
      <c r="D218" s="54">
        <v>356365</v>
      </c>
      <c r="E218" s="54">
        <v>5786</v>
      </c>
      <c r="F218" s="54">
        <v>5767</v>
      </c>
      <c r="G218" t="str">
        <f t="shared" si="9"/>
        <v>Q4</v>
      </c>
      <c r="H218" t="str">
        <f t="shared" si="10"/>
        <v>2008</v>
      </c>
      <c r="I218">
        <f t="shared" si="11"/>
        <v>1459885</v>
      </c>
    </row>
    <row r="219" spans="1:9" ht="15.75" thickBot="1">
      <c r="A219" s="52" t="s">
        <v>400</v>
      </c>
      <c r="B219" s="55">
        <v>-1.5</v>
      </c>
      <c r="C219" s="54">
        <v>349868</v>
      </c>
      <c r="D219" s="54">
        <v>347897</v>
      </c>
      <c r="E219" s="54">
        <v>5639</v>
      </c>
      <c r="F219" s="54">
        <v>5671</v>
      </c>
      <c r="G219" t="str">
        <f t="shared" si="9"/>
        <v>Q1</v>
      </c>
      <c r="H219">
        <f t="shared" si="10"/>
      </c>
      <c r="I219">
        <f t="shared" si="11"/>
      </c>
    </row>
    <row r="220" spans="1:9" ht="15.75" thickBot="1">
      <c r="A220" s="52" t="s">
        <v>401</v>
      </c>
      <c r="B220" s="55">
        <v>-0.2</v>
      </c>
      <c r="C220" s="54">
        <v>349261</v>
      </c>
      <c r="D220" s="54">
        <v>346147</v>
      </c>
      <c r="E220" s="54">
        <v>5602</v>
      </c>
      <c r="F220" s="54">
        <v>5652</v>
      </c>
      <c r="G220" t="str">
        <f t="shared" si="9"/>
        <v>Q2</v>
      </c>
      <c r="H220">
        <f t="shared" si="10"/>
      </c>
      <c r="I220">
        <f t="shared" si="11"/>
      </c>
    </row>
    <row r="221" spans="1:9" ht="15.75" thickBot="1">
      <c r="A221" s="52" t="s">
        <v>402</v>
      </c>
      <c r="B221" s="55">
        <v>0.4</v>
      </c>
      <c r="C221" s="54">
        <v>350643</v>
      </c>
      <c r="D221" s="54">
        <v>351363</v>
      </c>
      <c r="E221" s="54">
        <v>5675</v>
      </c>
      <c r="F221" s="54">
        <v>5664</v>
      </c>
      <c r="G221" t="str">
        <f t="shared" si="9"/>
        <v>Q3</v>
      </c>
      <c r="H221">
        <f t="shared" si="10"/>
      </c>
      <c r="I221">
        <f t="shared" si="11"/>
      </c>
    </row>
    <row r="222" spans="1:9" ht="15.75" thickBot="1">
      <c r="A222" s="52" t="s">
        <v>403</v>
      </c>
      <c r="B222" s="55">
        <v>0.4</v>
      </c>
      <c r="C222" s="54">
        <v>352091</v>
      </c>
      <c r="D222" s="54">
        <v>356456</v>
      </c>
      <c r="E222" s="54">
        <v>5747</v>
      </c>
      <c r="F222" s="54">
        <v>5676</v>
      </c>
      <c r="G222" t="str">
        <f t="shared" si="9"/>
        <v>Q4</v>
      </c>
      <c r="H222" t="str">
        <f t="shared" si="10"/>
        <v>2009</v>
      </c>
      <c r="I222">
        <f t="shared" si="11"/>
        <v>1401863</v>
      </c>
    </row>
    <row r="223" spans="1:9" ht="15.75" thickBot="1">
      <c r="A223" s="52" t="s">
        <v>404</v>
      </c>
      <c r="B223" s="55">
        <v>0.6</v>
      </c>
      <c r="C223" s="54">
        <v>354177</v>
      </c>
      <c r="D223" s="54">
        <v>361171</v>
      </c>
      <c r="E223" s="54">
        <v>5812</v>
      </c>
      <c r="F223" s="54">
        <v>5699</v>
      </c>
      <c r="G223" t="str">
        <f t="shared" si="9"/>
        <v>Q1</v>
      </c>
      <c r="H223">
        <f t="shared" si="10"/>
      </c>
      <c r="I223">
        <f t="shared" si="11"/>
      </c>
    </row>
    <row r="224" spans="1:9" ht="15.75" thickBot="1">
      <c r="A224" s="52" t="s">
        <v>405</v>
      </c>
      <c r="B224" s="55">
        <v>0.7</v>
      </c>
      <c r="C224" s="54">
        <v>356701</v>
      </c>
      <c r="D224" s="54">
        <v>365206</v>
      </c>
      <c r="E224" s="54">
        <v>5866</v>
      </c>
      <c r="F224" s="54">
        <v>5729</v>
      </c>
      <c r="G224" t="str">
        <f t="shared" si="9"/>
        <v>Q2</v>
      </c>
      <c r="H224">
        <f t="shared" si="10"/>
      </c>
      <c r="I224">
        <f t="shared" si="11"/>
      </c>
    </row>
    <row r="225" spans="1:9" ht="15.75" thickBot="1">
      <c r="A225" s="52" t="s">
        <v>406</v>
      </c>
      <c r="B225" s="55">
        <v>0.6</v>
      </c>
      <c r="C225" s="54">
        <v>358885</v>
      </c>
      <c r="D225" s="54">
        <v>368908</v>
      </c>
      <c r="E225" s="54">
        <v>5914</v>
      </c>
      <c r="F225" s="54">
        <v>5753</v>
      </c>
      <c r="G225" t="str">
        <f t="shared" si="9"/>
        <v>Q3</v>
      </c>
      <c r="H225">
        <f t="shared" si="10"/>
      </c>
      <c r="I225">
        <f t="shared" si="11"/>
      </c>
    </row>
    <row r="226" spans="1:9" ht="15.75" thickBot="1">
      <c r="A226" s="52" t="s">
        <v>407</v>
      </c>
      <c r="B226" s="55">
        <v>-0.4</v>
      </c>
      <c r="C226" s="54">
        <v>357324</v>
      </c>
      <c r="D226" s="54">
        <v>371284</v>
      </c>
      <c r="E226" s="54">
        <v>5941</v>
      </c>
      <c r="F226" s="54">
        <v>5717</v>
      </c>
      <c r="G226" t="str">
        <f t="shared" si="9"/>
        <v>Q4</v>
      </c>
      <c r="H226" t="str">
        <f t="shared" si="10"/>
        <v>2010</v>
      </c>
      <c r="I226">
        <f t="shared" si="11"/>
        <v>1427087</v>
      </c>
    </row>
    <row r="227" spans="1:9" ht="15.75" thickBot="1">
      <c r="A227" s="52" t="s">
        <v>408</v>
      </c>
      <c r="B227" s="55">
        <v>0.5</v>
      </c>
      <c r="C227" s="54">
        <v>359114</v>
      </c>
      <c r="D227" s="54">
        <v>374876</v>
      </c>
      <c r="E227" s="54">
        <v>5987</v>
      </c>
      <c r="F227" s="54">
        <v>5735</v>
      </c>
      <c r="G227" t="str">
        <f t="shared" si="9"/>
        <v>Q1</v>
      </c>
      <c r="H227">
        <f t="shared" si="10"/>
      </c>
      <c r="I227">
        <f t="shared" si="11"/>
      </c>
    </row>
    <row r="228" spans="1:9" ht="15.75" thickBot="1">
      <c r="A228" s="52" t="s">
        <v>409</v>
      </c>
      <c r="B228" s="55">
        <v>0.1</v>
      </c>
      <c r="C228" s="54">
        <v>359405</v>
      </c>
      <c r="D228" s="54">
        <v>375348</v>
      </c>
      <c r="E228" s="54">
        <v>5983</v>
      </c>
      <c r="F228" s="54">
        <v>5729</v>
      </c>
      <c r="G228" t="str">
        <f t="shared" si="9"/>
        <v>Q2</v>
      </c>
      <c r="H228">
        <f t="shared" si="10"/>
      </c>
      <c r="I228">
        <f t="shared" si="11"/>
      </c>
    </row>
    <row r="229" spans="1:9" ht="15.75" thickBot="1">
      <c r="A229" s="52" t="s">
        <v>410</v>
      </c>
      <c r="B229" s="55">
        <v>0.6</v>
      </c>
      <c r="C229" s="54">
        <v>361599</v>
      </c>
      <c r="D229" s="54">
        <v>382875</v>
      </c>
      <c r="E229" s="54">
        <v>6091</v>
      </c>
      <c r="F229" s="54">
        <v>5752</v>
      </c>
      <c r="G229" t="str">
        <f t="shared" si="9"/>
        <v>Q3</v>
      </c>
      <c r="H229">
        <f t="shared" si="10"/>
      </c>
      <c r="I229">
        <f t="shared" si="11"/>
      </c>
    </row>
    <row r="230" spans="1:9" ht="15.75" thickBot="1">
      <c r="A230" s="52" t="s">
        <v>411</v>
      </c>
      <c r="B230" s="55">
        <v>-0.1</v>
      </c>
      <c r="C230" s="54">
        <v>361130</v>
      </c>
      <c r="D230" s="54">
        <v>382729</v>
      </c>
      <c r="E230" s="54">
        <v>6076</v>
      </c>
      <c r="F230" s="54">
        <v>5733</v>
      </c>
      <c r="G230" t="str">
        <f t="shared" si="9"/>
        <v>Q4</v>
      </c>
      <c r="H230" t="str">
        <f t="shared" si="10"/>
        <v>2011</v>
      </c>
      <c r="I230">
        <f t="shared" si="11"/>
        <v>1441248</v>
      </c>
    </row>
    <row r="231" spans="1:9" ht="15.75" thickBot="1">
      <c r="A231" s="52" t="s">
        <v>412</v>
      </c>
      <c r="B231" s="55">
        <v>-0.1</v>
      </c>
      <c r="C231" s="54">
        <v>360880</v>
      </c>
      <c r="D231" s="54">
        <v>381462</v>
      </c>
      <c r="E231" s="54">
        <v>6044</v>
      </c>
      <c r="F231" s="54">
        <v>5718</v>
      </c>
      <c r="G231" t="str">
        <f t="shared" si="9"/>
        <v>Q1</v>
      </c>
      <c r="H231">
        <f t="shared" si="10"/>
      </c>
      <c r="I231">
        <f t="shared" si="11"/>
      </c>
    </row>
    <row r="232" spans="1:9" ht="15.75" thickBot="1">
      <c r="A232" s="52" t="s">
        <v>413</v>
      </c>
      <c r="B232" s="55">
        <v>-0.4</v>
      </c>
      <c r="C232" s="54">
        <v>359538</v>
      </c>
      <c r="D232" s="54">
        <v>381971</v>
      </c>
      <c r="E232" s="54">
        <v>6040</v>
      </c>
      <c r="F232" s="54">
        <v>5685</v>
      </c>
      <c r="G232" t="str">
        <f t="shared" si="9"/>
        <v>Q2</v>
      </c>
      <c r="H232">
        <f t="shared" si="10"/>
      </c>
      <c r="I232">
        <f t="shared" si="11"/>
      </c>
    </row>
    <row r="233" spans="1:9" ht="15.75" thickBot="1">
      <c r="A233" s="52" t="s">
        <v>414</v>
      </c>
      <c r="B233" s="55">
        <v>0.9</v>
      </c>
      <c r="C233" s="54">
        <v>362914</v>
      </c>
      <c r="D233" s="54">
        <v>389682</v>
      </c>
      <c r="E233" s="54">
        <v>6149</v>
      </c>
      <c r="F233" s="54">
        <v>5727</v>
      </c>
      <c r="G233" t="str">
        <f t="shared" si="9"/>
        <v>Q3</v>
      </c>
      <c r="H233">
        <f t="shared" si="10"/>
      </c>
      <c r="I233">
        <f t="shared" si="11"/>
      </c>
    </row>
    <row r="234" spans="1:9" ht="15.75" thickBot="1">
      <c r="A234" s="52" t="s">
        <v>415</v>
      </c>
      <c r="B234" s="55">
        <v>-0.3</v>
      </c>
      <c r="C234" s="54">
        <v>361846</v>
      </c>
      <c r="D234" s="54">
        <v>388350</v>
      </c>
      <c r="E234" s="54">
        <v>6116</v>
      </c>
      <c r="F234" s="54">
        <v>5698</v>
      </c>
      <c r="G234" t="str">
        <f t="shared" si="9"/>
        <v>Q4</v>
      </c>
      <c r="H234" t="str">
        <f t="shared" si="10"/>
        <v>2012</v>
      </c>
      <c r="I234">
        <f t="shared" si="11"/>
        <v>1445178</v>
      </c>
    </row>
    <row r="235" spans="1:9" ht="15.75" thickBot="1">
      <c r="A235" s="52" t="s">
        <v>416</v>
      </c>
      <c r="B235" s="55">
        <v>0.3</v>
      </c>
      <c r="C235" s="54">
        <v>362932</v>
      </c>
      <c r="D235" s="56"/>
      <c r="E235" s="56"/>
      <c r="F235" s="56"/>
      <c r="G235" t="str">
        <f t="shared" si="9"/>
        <v>Q1</v>
      </c>
      <c r="H235">
        <f t="shared" si="10"/>
      </c>
      <c r="I235">
        <f t="shared" si="11"/>
      </c>
    </row>
    <row r="241" spans="1:2" ht="15">
      <c r="A241" t="s">
        <v>418</v>
      </c>
      <c r="B241">
        <v>361247</v>
      </c>
    </row>
    <row r="242" spans="1:2" ht="15">
      <c r="A242" t="s">
        <v>419</v>
      </c>
      <c r="B242">
        <v>378164</v>
      </c>
    </row>
    <row r="243" spans="1:2" ht="15">
      <c r="A243" t="s">
        <v>420</v>
      </c>
      <c r="B243">
        <v>400081</v>
      </c>
    </row>
    <row r="244" spans="1:2" ht="15">
      <c r="A244" t="s">
        <v>421</v>
      </c>
      <c r="B244">
        <v>411133</v>
      </c>
    </row>
    <row r="245" spans="1:2" ht="15">
      <c r="A245" t="s">
        <v>422</v>
      </c>
      <c r="B245">
        <v>417142</v>
      </c>
    </row>
    <row r="246" spans="1:2" ht="15">
      <c r="A246" t="s">
        <v>423</v>
      </c>
      <c r="B246">
        <v>436653</v>
      </c>
    </row>
    <row r="247" spans="1:2" ht="15">
      <c r="A247" t="s">
        <v>424</v>
      </c>
      <c r="B247">
        <v>462329</v>
      </c>
    </row>
    <row r="248" spans="1:2" ht="15">
      <c r="A248" t="s">
        <v>425</v>
      </c>
      <c r="B248">
        <v>474306</v>
      </c>
    </row>
    <row r="249" spans="1:2" ht="15">
      <c r="A249" t="s">
        <v>426</v>
      </c>
      <c r="B249">
        <v>485031</v>
      </c>
    </row>
    <row r="250" spans="1:2" ht="15">
      <c r="A250" t="s">
        <v>427</v>
      </c>
      <c r="B250">
        <v>498689</v>
      </c>
    </row>
    <row r="251" spans="1:2" ht="15">
      <c r="A251" t="s">
        <v>428</v>
      </c>
      <c r="B251">
        <v>521488</v>
      </c>
    </row>
    <row r="252" spans="1:2" ht="15">
      <c r="A252" t="s">
        <v>429</v>
      </c>
      <c r="B252">
        <v>533984</v>
      </c>
    </row>
    <row r="253" spans="1:2" ht="15">
      <c r="A253" t="s">
        <v>430</v>
      </c>
      <c r="B253">
        <v>547652</v>
      </c>
    </row>
    <row r="254" spans="1:2" ht="15">
      <c r="A254" t="s">
        <v>431</v>
      </c>
      <c r="B254">
        <v>560431</v>
      </c>
    </row>
    <row r="255" spans="1:2" ht="15">
      <c r="A255" t="s">
        <v>432</v>
      </c>
      <c r="B255">
        <v>582077</v>
      </c>
    </row>
    <row r="256" spans="1:2" ht="15">
      <c r="A256" t="s">
        <v>433</v>
      </c>
      <c r="B256">
        <v>625423</v>
      </c>
    </row>
    <row r="257" spans="1:2" ht="15">
      <c r="A257" t="s">
        <v>434</v>
      </c>
      <c r="B257">
        <v>618412</v>
      </c>
    </row>
    <row r="258" spans="1:2" ht="15">
      <c r="A258" t="s">
        <v>435</v>
      </c>
      <c r="B258">
        <v>615252</v>
      </c>
    </row>
    <row r="259" spans="1:2" ht="15">
      <c r="A259" t="s">
        <v>436</v>
      </c>
      <c r="B259">
        <v>631055</v>
      </c>
    </row>
    <row r="260" spans="1:2" ht="15">
      <c r="A260" t="s">
        <v>437</v>
      </c>
      <c r="B260">
        <v>646297</v>
      </c>
    </row>
    <row r="261" spans="1:2" ht="15">
      <c r="A261" t="s">
        <v>438</v>
      </c>
      <c r="B261">
        <v>667497</v>
      </c>
    </row>
    <row r="262" spans="1:2" ht="15">
      <c r="A262" t="s">
        <v>439</v>
      </c>
      <c r="B262">
        <v>686455</v>
      </c>
    </row>
    <row r="263" spans="1:2" ht="15">
      <c r="A263" t="s">
        <v>440</v>
      </c>
      <c r="B263">
        <v>672707</v>
      </c>
    </row>
    <row r="264" spans="1:2" ht="15">
      <c r="A264" t="s">
        <v>441</v>
      </c>
      <c r="B264">
        <v>664244</v>
      </c>
    </row>
    <row r="265" spans="1:2" ht="15">
      <c r="A265" t="s">
        <v>442</v>
      </c>
      <c r="B265">
        <v>679166</v>
      </c>
    </row>
    <row r="266" spans="1:2" ht="15">
      <c r="A266" t="s">
        <v>443</v>
      </c>
      <c r="B266">
        <v>705198</v>
      </c>
    </row>
    <row r="267" spans="1:2" ht="15">
      <c r="A267" t="s">
        <v>444</v>
      </c>
      <c r="B267">
        <v>725954</v>
      </c>
    </row>
    <row r="268" spans="1:2" ht="15">
      <c r="A268" t="s">
        <v>445</v>
      </c>
      <c r="B268">
        <v>754039</v>
      </c>
    </row>
    <row r="269" spans="1:2" ht="15">
      <c r="A269" t="s">
        <v>446</v>
      </c>
      <c r="B269">
        <v>786481</v>
      </c>
    </row>
    <row r="270" spans="1:2" ht="15">
      <c r="A270" t="s">
        <v>447</v>
      </c>
      <c r="B270">
        <v>827033</v>
      </c>
    </row>
    <row r="271" spans="1:2" ht="15">
      <c r="A271" t="s">
        <v>448</v>
      </c>
      <c r="B271">
        <v>873092</v>
      </c>
    </row>
    <row r="272" spans="1:2" ht="15">
      <c r="A272" t="s">
        <v>449</v>
      </c>
      <c r="B272">
        <v>895743</v>
      </c>
    </row>
    <row r="273" spans="1:2" ht="15">
      <c r="A273" t="s">
        <v>450</v>
      </c>
      <c r="B273">
        <v>912059</v>
      </c>
    </row>
    <row r="274" spans="1:2" ht="15">
      <c r="A274" t="s">
        <v>451</v>
      </c>
      <c r="B274">
        <v>895841</v>
      </c>
    </row>
    <row r="275" spans="1:2" ht="15">
      <c r="A275" t="s">
        <v>452</v>
      </c>
      <c r="B275">
        <v>903524</v>
      </c>
    </row>
    <row r="276" spans="1:2" ht="15">
      <c r="A276" t="s">
        <v>453</v>
      </c>
      <c r="B276">
        <v>931452</v>
      </c>
    </row>
    <row r="277" spans="1:2" ht="15">
      <c r="A277" t="s">
        <v>454</v>
      </c>
      <c r="B277">
        <v>974080</v>
      </c>
    </row>
    <row r="278" spans="1:2" ht="15">
      <c r="A278" t="s">
        <v>455</v>
      </c>
      <c r="B278">
        <v>1005050</v>
      </c>
    </row>
    <row r="279" spans="1:2" ht="15">
      <c r="A279" t="s">
        <v>456</v>
      </c>
      <c r="B279">
        <v>1036343</v>
      </c>
    </row>
    <row r="280" spans="1:2" ht="15">
      <c r="A280" t="s">
        <v>457</v>
      </c>
      <c r="B280">
        <v>1076348</v>
      </c>
    </row>
    <row r="281" spans="1:2" ht="15">
      <c r="A281" t="s">
        <v>458</v>
      </c>
      <c r="B281">
        <v>1114178</v>
      </c>
    </row>
    <row r="282" spans="1:2" ht="15">
      <c r="A282" t="s">
        <v>459</v>
      </c>
      <c r="B282">
        <v>1149461</v>
      </c>
    </row>
    <row r="283" spans="1:2" ht="15">
      <c r="A283" t="s">
        <v>460</v>
      </c>
      <c r="B283">
        <v>1198146</v>
      </c>
    </row>
    <row r="284" spans="1:2" ht="15">
      <c r="A284" t="s">
        <v>461</v>
      </c>
      <c r="B284">
        <v>1232717</v>
      </c>
    </row>
    <row r="285" spans="1:2" ht="15">
      <c r="A285" t="s">
        <v>462</v>
      </c>
      <c r="B285">
        <v>1262708</v>
      </c>
    </row>
    <row r="286" spans="1:2" ht="15">
      <c r="A286" t="s">
        <v>463</v>
      </c>
      <c r="B286">
        <v>1310879</v>
      </c>
    </row>
    <row r="287" spans="1:2" ht="15">
      <c r="A287" t="s">
        <v>464</v>
      </c>
      <c r="B287">
        <v>1349001</v>
      </c>
    </row>
    <row r="288" spans="1:2" ht="15">
      <c r="A288" t="s">
        <v>465</v>
      </c>
      <c r="B288">
        <v>1386426</v>
      </c>
    </row>
    <row r="289" spans="1:2" ht="15">
      <c r="A289" t="s">
        <v>466</v>
      </c>
      <c r="B289">
        <v>1422479</v>
      </c>
    </row>
    <row r="290" spans="1:2" ht="15">
      <c r="A290" t="s">
        <v>467</v>
      </c>
      <c r="B290">
        <v>1474153</v>
      </c>
    </row>
    <row r="291" spans="1:2" ht="15">
      <c r="A291" t="s">
        <v>468</v>
      </c>
      <c r="B291">
        <v>1459885</v>
      </c>
    </row>
    <row r="292" spans="1:2" ht="15">
      <c r="A292" t="s">
        <v>469</v>
      </c>
      <c r="B292">
        <v>1401863</v>
      </c>
    </row>
    <row r="293" spans="1:2" ht="15">
      <c r="A293" t="s">
        <v>470</v>
      </c>
      <c r="B293">
        <v>1427087</v>
      </c>
    </row>
    <row r="294" spans="1:2" ht="15">
      <c r="A294" t="s">
        <v>471</v>
      </c>
      <c r="B294">
        <v>1441248</v>
      </c>
    </row>
    <row r="295" spans="1:2" ht="15">
      <c r="A295" t="s">
        <v>472</v>
      </c>
      <c r="B295">
        <v>1445178</v>
      </c>
    </row>
    <row r="296" spans="1:2" ht="15"/>
    <row r="297" spans="1:2" ht="15"/>
    <row r="298" spans="1:2" ht="15"/>
    <row r="299" spans="1:2" ht="15"/>
    <row r="300" spans="1:2" ht="15"/>
    <row r="301" spans="1:2" ht="15"/>
    <row r="302" spans="1:2" ht="15"/>
    <row r="303" spans="1:2" ht="15"/>
    <row r="304" spans="1:2" ht="15"/>
    <row r="305" spans="1:2" ht="15"/>
    <row r="306" spans="1:2" ht="15"/>
    <row r="307" spans="1:2" ht="15"/>
    <row r="308" spans="1:2" ht="15"/>
    <row r="309" spans="1:2" ht="15"/>
    <row r="310" spans="1:2" ht="15"/>
    <row r="311" spans="1:2" ht="15"/>
    <row r="312" spans="1:2" ht="15"/>
    <row r="313" spans="1:2" ht="15"/>
    <row r="314" spans="1:2" ht="15"/>
    <row r="315" spans="1:2" ht="15"/>
    <row r="316" spans="1:2" ht="15"/>
    <row r="317" spans="1:2" ht="15"/>
    <row r="318" spans="1:2" ht="15"/>
    <row r="319" spans="1:2" ht="15"/>
    <row r="320" spans="1:2" ht="15"/>
    <row r="321" spans="1:2" ht="15"/>
    <row r="322" spans="1:2" ht="15"/>
    <row r="323" spans="1:2" ht="15"/>
    <row r="324" spans="1:2" ht="15"/>
    <row r="325" spans="1:2" ht="15"/>
    <row r="326" spans="1:2" ht="15"/>
    <row r="327" spans="1:2" ht="15"/>
    <row r="328" spans="1:2" ht="15"/>
    <row r="329" spans="1:2" ht="15"/>
    <row r="330" spans="1:2" ht="15"/>
    <row r="331" spans="1:2" ht="15"/>
    <row r="332" spans="1:2" ht="15"/>
    <row r="333" spans="1:2" ht="15"/>
    <row r="334" spans="1:2" ht="15"/>
    <row r="335" spans="1:2" ht="15"/>
    <row r="336" spans="1:2" ht="15"/>
    <row r="337" spans="1:2" ht="15"/>
    <row r="338" spans="1:2" ht="15"/>
    <row r="339" spans="1:2" ht="15"/>
    <row r="340" spans="1:2" ht="15"/>
    <row r="341" spans="1:2" ht="15"/>
    <row r="342" spans="1:2" ht="15"/>
    <row r="343" spans="1:2" ht="15"/>
    <row r="344" spans="1:2" ht="15"/>
    <row r="345" spans="1:2" ht="15"/>
    <row r="346" spans="1:2" ht="15"/>
    <row r="347" spans="1:2" ht="15"/>
    <row r="348" spans="1:2" ht="15"/>
    <row r="349" spans="1:2" ht="15"/>
    <row r="350" spans="1:2" ht="15"/>
    <row r="351" spans="1:2" ht="15"/>
    <row r="352" spans="1:2" ht="15"/>
    <row r="353" spans="1:2" ht="15"/>
    <row r="354" spans="1:2" ht="15"/>
    <row r="355" spans="1:2" ht="15"/>
    <row r="356" spans="1:2" ht="15"/>
    <row r="357" spans="1:2" ht="15"/>
    <row r="358" spans="1:2" ht="15"/>
    <row r="359" spans="1:2" ht="15"/>
    <row r="360" spans="1:2" ht="15"/>
    <row r="361" spans="1:2" ht="15"/>
    <row r="362" spans="1:2" ht="15"/>
    <row r="363" spans="1:2" ht="15"/>
    <row r="364" spans="1:2" ht="15"/>
    <row r="365" spans="1:2" ht="15"/>
    <row r="366" spans="1:2" ht="15"/>
    <row r="367" spans="1:2" ht="15"/>
    <row r="368" spans="1:2" ht="15"/>
    <row r="369" spans="1:2" ht="15"/>
    <row r="370" spans="1:2" ht="15"/>
    <row r="371" spans="1:2" ht="15"/>
    <row r="372" spans="1:2" ht="15"/>
    <row r="373" spans="1:2" ht="15"/>
    <row r="374" spans="1:2" ht="15"/>
    <row r="375" spans="1:2" ht="15"/>
    <row r="376" spans="1:2" ht="15"/>
    <row r="377" spans="1:2" ht="15"/>
    <row r="378" spans="1:2" ht="15"/>
    <row r="379" spans="1:2" ht="15"/>
    <row r="380" spans="1:2" ht="15"/>
    <row r="381" spans="1:2" ht="15"/>
    <row r="382" spans="1:2" ht="15"/>
    <row r="383" spans="1:2" ht="15"/>
    <row r="384" spans="1:2" ht="15"/>
    <row r="385" spans="1:2" ht="15"/>
    <row r="386" spans="1:2" ht="15"/>
    <row r="387" spans="1:2" ht="15"/>
    <row r="388" spans="1:2" ht="15"/>
    <row r="389" spans="1:2" ht="15"/>
    <row r="390" spans="1:2" ht="15"/>
    <row r="391" spans="1:2" ht="15"/>
    <row r="392" spans="1:2" ht="15"/>
    <row r="393" spans="1:2" ht="15"/>
    <row r="394" spans="1:2" ht="15"/>
    <row r="395" spans="1:2" ht="15"/>
    <row r="396" spans="1:2" ht="15"/>
    <row r="397" spans="1:2" ht="15"/>
    <row r="398" spans="1:2" ht="15"/>
    <row r="399" spans="1:2" ht="15"/>
    <row r="400" spans="1:2" ht="15"/>
    <row r="401" spans="1:2" ht="15"/>
    <row r="402" spans="1:2" ht="15"/>
    <row r="403" spans="1:2" ht="15"/>
    <row r="404" spans="1:2" ht="15"/>
    <row r="405" spans="1:2" ht="15"/>
    <row r="406" spans="1:2" ht="15"/>
    <row r="407" spans="1:2" ht="15"/>
    <row r="408" spans="1:2" ht="15"/>
    <row r="409" spans="1:2" ht="15"/>
    <row r="410" spans="1:2" ht="15"/>
    <row r="411" spans="1:2" ht="15"/>
    <row r="412" spans="1:2" ht="15"/>
    <row r="413" spans="1:2" ht="15"/>
    <row r="414" spans="1:2" ht="15"/>
    <row r="415" spans="1:2" ht="15"/>
    <row r="416" spans="1:2" ht="15"/>
    <row r="417" spans="1:2" ht="15"/>
    <row r="418" spans="1:2" ht="15"/>
    <row r="419" spans="1:2" ht="15"/>
    <row r="420" spans="1:2" ht="15"/>
    <row r="421" spans="1:2" ht="15"/>
    <row r="422" spans="1:2" ht="15"/>
    <row r="423" spans="1:2" ht="15"/>
    <row r="424" spans="1:2" ht="15"/>
    <row r="425" spans="1:2" ht="15"/>
    <row r="426" spans="1:2" ht="15"/>
    <row r="427" spans="1:2" ht="15"/>
    <row r="428" spans="1:2" ht="15"/>
    <row r="429" spans="1:2" ht="15"/>
    <row r="430" spans="1:2" ht="15"/>
    <row r="431" spans="1:2" ht="15"/>
    <row r="432" spans="1:2" ht="15"/>
    <row r="433" spans="1:2" ht="15"/>
    <row r="434" spans="1:2" ht="15"/>
    <row r="435" spans="1:2" ht="15"/>
    <row r="436" spans="1:2" ht="15"/>
    <row r="437" spans="1:2" ht="15"/>
    <row r="438" spans="1:2" ht="15"/>
    <row r="439" spans="1:2" ht="15"/>
    <row r="440" spans="1:2" ht="15"/>
    <row r="441" spans="1:2" ht="15"/>
    <row r="442" spans="1:2" ht="15"/>
    <row r="443" spans="1:2" ht="15"/>
    <row r="444" spans="1:2" ht="15"/>
    <row r="445" spans="1:2" ht="15"/>
    <row r="446" spans="1:2" ht="15"/>
    <row r="447" spans="1:2" ht="15"/>
    <row r="448" spans="1:2" ht="15"/>
    <row r="449" spans="1:2" ht="15"/>
    <row r="450" spans="1:2" ht="15"/>
    <row r="451" spans="1:2" ht="15"/>
    <row r="452" spans="1:2" ht="15"/>
    <row r="453" spans="1:2" ht="15"/>
    <row r="454" spans="1:2" ht="15"/>
    <row r="455" spans="1:2" ht="15"/>
    <row r="456" spans="1:2" ht="15"/>
    <row r="457" spans="1:2" ht="15"/>
    <row r="458" spans="1:2" ht="15"/>
    <row r="459" spans="1:2" ht="15"/>
    <row r="460" spans="1:2" ht="15"/>
    <row r="461" spans="1:2" ht="15"/>
    <row r="462" spans="1:2" ht="15"/>
    <row r="463" spans="1:2" ht="15"/>
    <row r="464" spans="1:2" ht="15"/>
    <row r="465" spans="1:2" ht="15"/>
    <row r="466" spans="1:2" ht="15"/>
    <row r="467" spans="1:2" ht="15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9"/>
  <sheetViews>
    <sheetView zoomScalePageLayoutView="0" workbookViewId="0" topLeftCell="A1">
      <selection activeCell="K11" sqref="K11"/>
    </sheetView>
  </sheetViews>
  <sheetFormatPr defaultColWidth="8.88671875" defaultRowHeight="15"/>
  <cols>
    <col min="8" max="8" width="9.5546875" style="0" customWidth="1"/>
    <col min="9" max="9" width="7.3359375" style="0" customWidth="1"/>
    <col min="10" max="10" width="9.99609375" style="0" customWidth="1"/>
  </cols>
  <sheetData>
    <row r="3" spans="1:11" ht="15.75">
      <c r="A3" s="61" t="s">
        <v>40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30.75" customHeight="1">
      <c r="A4" s="66" t="s">
        <v>24</v>
      </c>
      <c r="B4" s="67"/>
      <c r="C4" s="67"/>
      <c r="D4" s="67"/>
      <c r="E4" s="67"/>
      <c r="F4" s="67"/>
      <c r="G4" s="68"/>
      <c r="H4" s="64" t="s">
        <v>25</v>
      </c>
      <c r="I4" s="64" t="s">
        <v>26</v>
      </c>
      <c r="J4" s="64" t="s">
        <v>27</v>
      </c>
      <c r="K4" s="65" t="s">
        <v>28</v>
      </c>
    </row>
    <row r="5" spans="1:11" ht="97.5" customHeight="1">
      <c r="A5" s="3"/>
      <c r="B5" s="11" t="s">
        <v>18</v>
      </c>
      <c r="C5" s="11" t="s">
        <v>19</v>
      </c>
      <c r="D5" s="11" t="s">
        <v>20</v>
      </c>
      <c r="E5" s="11" t="s">
        <v>21</v>
      </c>
      <c r="F5" s="11" t="s">
        <v>22</v>
      </c>
      <c r="G5" s="11" t="s">
        <v>23</v>
      </c>
      <c r="H5" s="64"/>
      <c r="I5" s="64"/>
      <c r="J5" s="64"/>
      <c r="K5" s="65"/>
    </row>
    <row r="6" spans="1:11" ht="29.25" customHeight="1">
      <c r="A6" s="3"/>
      <c r="B6" s="4" t="s">
        <v>37</v>
      </c>
      <c r="C6" s="4" t="s">
        <v>37</v>
      </c>
      <c r="D6" s="4" t="s">
        <v>37</v>
      </c>
      <c r="E6" s="4" t="s">
        <v>37</v>
      </c>
      <c r="F6" s="4" t="s">
        <v>37</v>
      </c>
      <c r="G6" s="4" t="s">
        <v>37</v>
      </c>
      <c r="H6" s="4" t="s">
        <v>37</v>
      </c>
      <c r="I6" s="4" t="s">
        <v>37</v>
      </c>
      <c r="J6" s="4" t="s">
        <v>37</v>
      </c>
      <c r="K6" s="4" t="s">
        <v>37</v>
      </c>
    </row>
    <row r="7" spans="1:11" ht="15">
      <c r="A7" s="3" t="s">
        <v>17</v>
      </c>
      <c r="B7" s="6">
        <v>2513</v>
      </c>
      <c r="C7" s="6">
        <v>498</v>
      </c>
      <c r="D7" s="5" t="s">
        <v>39</v>
      </c>
      <c r="E7" s="6">
        <v>348</v>
      </c>
      <c r="F7" s="6">
        <v>1216</v>
      </c>
      <c r="G7" s="5" t="s">
        <v>39</v>
      </c>
      <c r="H7" s="6">
        <v>19802</v>
      </c>
      <c r="I7" s="6">
        <v>24377</v>
      </c>
      <c r="J7" s="6" t="s">
        <v>42</v>
      </c>
      <c r="K7" s="6">
        <v>23921</v>
      </c>
    </row>
    <row r="8" spans="1:11" ht="15">
      <c r="A8" s="3" t="s">
        <v>29</v>
      </c>
      <c r="B8" s="6">
        <v>2756</v>
      </c>
      <c r="C8" s="6">
        <v>454</v>
      </c>
      <c r="D8" s="5" t="s">
        <v>39</v>
      </c>
      <c r="E8" s="6">
        <v>413</v>
      </c>
      <c r="F8" s="6">
        <v>1159</v>
      </c>
      <c r="G8" s="5" t="s">
        <v>39</v>
      </c>
      <c r="H8" s="6">
        <v>20069</v>
      </c>
      <c r="I8" s="6">
        <v>24851</v>
      </c>
      <c r="J8" s="6">
        <v>552</v>
      </c>
      <c r="K8" s="6">
        <v>24299</v>
      </c>
    </row>
    <row r="9" spans="1:11" ht="15">
      <c r="A9" s="3" t="s">
        <v>30</v>
      </c>
      <c r="B9" s="6">
        <v>3126</v>
      </c>
      <c r="C9" s="6">
        <v>484</v>
      </c>
      <c r="D9" s="5" t="s">
        <v>39</v>
      </c>
      <c r="E9" s="6">
        <v>522</v>
      </c>
      <c r="F9" s="6">
        <v>1139</v>
      </c>
      <c r="G9" s="5" t="s">
        <v>39</v>
      </c>
      <c r="H9" s="6">
        <v>20951</v>
      </c>
      <c r="I9" s="6">
        <v>26222</v>
      </c>
      <c r="J9" s="6">
        <v>796</v>
      </c>
      <c r="K9" s="6">
        <v>25426</v>
      </c>
    </row>
    <row r="10" spans="1:11" ht="15">
      <c r="A10" s="3" t="s">
        <v>31</v>
      </c>
      <c r="B10" s="6">
        <v>4339</v>
      </c>
      <c r="C10" s="6">
        <v>447</v>
      </c>
      <c r="D10" s="6">
        <v>68</v>
      </c>
      <c r="E10" s="6">
        <v>522</v>
      </c>
      <c r="F10" s="6">
        <v>1195</v>
      </c>
      <c r="G10" s="5" t="s">
        <v>39</v>
      </c>
      <c r="H10" s="6">
        <v>22506</v>
      </c>
      <c r="I10" s="6">
        <v>29137</v>
      </c>
      <c r="J10" s="6">
        <v>645</v>
      </c>
      <c r="K10" s="6">
        <v>28492</v>
      </c>
    </row>
    <row r="11" spans="1:11" ht="15">
      <c r="A11" s="3" t="s">
        <v>32</v>
      </c>
      <c r="B11" s="6">
        <v>3964</v>
      </c>
      <c r="C11" s="6">
        <v>534</v>
      </c>
      <c r="D11" s="6">
        <v>82</v>
      </c>
      <c r="E11" s="6">
        <v>607</v>
      </c>
      <c r="F11" s="6">
        <v>1076</v>
      </c>
      <c r="G11" s="5" t="s">
        <v>39</v>
      </c>
      <c r="H11" s="6">
        <v>22602</v>
      </c>
      <c r="I11" s="6">
        <v>28865</v>
      </c>
      <c r="J11" s="6">
        <v>768</v>
      </c>
      <c r="K11" s="6">
        <v>28097</v>
      </c>
    </row>
    <row r="12" spans="1:11" ht="15">
      <c r="A12" s="3" t="s">
        <v>33</v>
      </c>
      <c r="B12" s="6">
        <v>3524</v>
      </c>
      <c r="C12" s="6">
        <v>578</v>
      </c>
      <c r="D12" s="6">
        <v>89</v>
      </c>
      <c r="E12" s="6">
        <v>635</v>
      </c>
      <c r="F12" s="6">
        <v>1161</v>
      </c>
      <c r="G12" s="5" t="s">
        <v>39</v>
      </c>
      <c r="H12" s="6">
        <v>22081</v>
      </c>
      <c r="I12" s="6">
        <v>28068</v>
      </c>
      <c r="J12" s="6">
        <v>866</v>
      </c>
      <c r="K12" s="6">
        <v>27202</v>
      </c>
    </row>
    <row r="13" spans="1:11" ht="15">
      <c r="A13" s="3" t="s">
        <v>34</v>
      </c>
      <c r="B13" s="6">
        <v>3546</v>
      </c>
      <c r="C13" s="6">
        <v>965</v>
      </c>
      <c r="D13" s="6">
        <v>45</v>
      </c>
      <c r="E13" s="6">
        <v>547</v>
      </c>
      <c r="F13" s="6">
        <v>1344</v>
      </c>
      <c r="G13" s="5" t="s">
        <v>39</v>
      </c>
      <c r="H13" s="6">
        <v>21386</v>
      </c>
      <c r="I13" s="6">
        <v>27833</v>
      </c>
      <c r="J13" s="6">
        <v>734</v>
      </c>
      <c r="K13" s="6">
        <v>27099</v>
      </c>
    </row>
    <row r="14" spans="1:11" ht="15">
      <c r="A14" s="3" t="s">
        <v>35</v>
      </c>
      <c r="B14" s="6">
        <v>3332</v>
      </c>
      <c r="C14" s="6">
        <v>897</v>
      </c>
      <c r="D14" s="6">
        <v>46</v>
      </c>
      <c r="E14" s="6">
        <v>554</v>
      </c>
      <c r="F14" s="6">
        <v>2276</v>
      </c>
      <c r="G14" s="6">
        <v>11</v>
      </c>
      <c r="H14" s="6">
        <v>21199</v>
      </c>
      <c r="I14" s="6">
        <v>28315</v>
      </c>
      <c r="J14" s="6">
        <v>863</v>
      </c>
      <c r="K14" s="6">
        <v>27452</v>
      </c>
    </row>
    <row r="15" spans="1:11" ht="15">
      <c r="A15" s="3" t="s">
        <v>36</v>
      </c>
      <c r="B15" s="6">
        <v>2621</v>
      </c>
      <c r="C15" s="6">
        <v>940</v>
      </c>
      <c r="D15" s="6">
        <v>46</v>
      </c>
      <c r="E15" s="6">
        <v>852</v>
      </c>
      <c r="F15" s="6">
        <v>1896</v>
      </c>
      <c r="G15" s="6">
        <v>30</v>
      </c>
      <c r="H15" s="6">
        <v>20653</v>
      </c>
      <c r="I15" s="6">
        <v>27038</v>
      </c>
      <c r="J15" s="6">
        <v>906</v>
      </c>
      <c r="K15" s="6">
        <v>26132</v>
      </c>
    </row>
    <row r="16" spans="1:11" ht="1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28.5" customHeight="1">
      <c r="A17" s="62" t="s">
        <v>41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28.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ht="15">
      <c r="A19" t="s">
        <v>78</v>
      </c>
    </row>
  </sheetData>
  <sheetProtection/>
  <mergeCells count="7">
    <mergeCell ref="A3:K3"/>
    <mergeCell ref="A17:K17"/>
    <mergeCell ref="H4:H5"/>
    <mergeCell ref="I4:I5"/>
    <mergeCell ref="J4:J5"/>
    <mergeCell ref="K4:K5"/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K31"/>
  <sheetViews>
    <sheetView zoomScalePageLayoutView="0" workbookViewId="0" topLeftCell="A1">
      <selection activeCell="A26" sqref="A26"/>
    </sheetView>
  </sheetViews>
  <sheetFormatPr defaultColWidth="8.88671875" defaultRowHeight="15"/>
  <cols>
    <col min="2" max="2" width="7.21484375" style="0" customWidth="1"/>
    <col min="3" max="3" width="3.10546875" style="0" customWidth="1"/>
    <col min="4" max="4" width="3.21484375" style="0" customWidth="1"/>
    <col min="5" max="5" width="6.3359375" style="0" customWidth="1"/>
    <col min="6" max="6" width="3.10546875" style="0" customWidth="1"/>
    <col min="7" max="7" width="2.88671875" style="0" customWidth="1"/>
    <col min="8" max="8" width="4.10546875" style="0" customWidth="1"/>
    <col min="9" max="9" width="3.5546875" style="0" customWidth="1"/>
    <col min="10" max="10" width="3.4453125" style="0" customWidth="1"/>
    <col min="11" max="11" width="3.3359375" style="0" customWidth="1"/>
    <col min="12" max="12" width="4.21484375" style="0" customWidth="1"/>
    <col min="13" max="13" width="1.66796875" style="0" customWidth="1"/>
    <col min="14" max="14" width="5.3359375" style="0" customWidth="1"/>
    <col min="15" max="15" width="4.6640625" style="0" customWidth="1"/>
    <col min="16" max="16" width="3.3359375" style="0" customWidth="1"/>
    <col min="17" max="17" width="4.3359375" style="0" customWidth="1"/>
    <col min="18" max="18" width="3.21484375" style="0" customWidth="1"/>
    <col min="19" max="19" width="1.4375" style="0" customWidth="1"/>
    <col min="20" max="20" width="2.88671875" style="0" customWidth="1"/>
    <col min="21" max="21" width="1.77734375" style="0" customWidth="1"/>
    <col min="22" max="22" width="3.88671875" style="0" customWidth="1"/>
    <col min="23" max="23" width="6.77734375" style="0" customWidth="1"/>
    <col min="24" max="24" width="3.3359375" style="0" customWidth="1"/>
    <col min="25" max="25" width="2.99609375" style="0" customWidth="1"/>
    <col min="26" max="26" width="7.3359375" style="0" customWidth="1"/>
    <col min="27" max="27" width="3.5546875" style="0" customWidth="1"/>
    <col min="28" max="28" width="3.6640625" style="0" customWidth="1"/>
    <col min="29" max="29" width="6.6640625" style="0" customWidth="1"/>
    <col min="30" max="30" width="3.21484375" style="0" customWidth="1"/>
    <col min="31" max="31" width="3.4453125" style="0" customWidth="1"/>
    <col min="32" max="32" width="6.6640625" style="0" customWidth="1"/>
    <col min="33" max="33" width="3.21484375" style="0" customWidth="1"/>
    <col min="34" max="34" width="3.3359375" style="0" customWidth="1"/>
    <col min="35" max="35" width="7.4453125" style="0" customWidth="1"/>
    <col min="36" max="36" width="3.21484375" style="0" customWidth="1"/>
    <col min="37" max="37" width="3.10546875" style="0" customWidth="1"/>
  </cols>
  <sheetData>
    <row r="3" ht="15.75">
      <c r="A3" s="12" t="s">
        <v>81</v>
      </c>
    </row>
    <row r="4" spans="1:37" s="10" customFormat="1" ht="64.5" customHeight="1">
      <c r="A4" s="14" t="s">
        <v>43</v>
      </c>
      <c r="B4" s="69" t="s">
        <v>45</v>
      </c>
      <c r="C4" s="70"/>
      <c r="D4" s="71"/>
      <c r="E4" s="69" t="s">
        <v>44</v>
      </c>
      <c r="F4" s="70"/>
      <c r="G4" s="71"/>
      <c r="H4" s="69" t="s">
        <v>46</v>
      </c>
      <c r="I4" s="70"/>
      <c r="J4" s="71"/>
      <c r="K4" s="69" t="s">
        <v>47</v>
      </c>
      <c r="L4" s="70"/>
      <c r="M4" s="71"/>
      <c r="N4" s="69" t="s">
        <v>48</v>
      </c>
      <c r="O4" s="70"/>
      <c r="P4" s="71"/>
      <c r="Q4" s="69" t="s">
        <v>49</v>
      </c>
      <c r="R4" s="70"/>
      <c r="S4" s="71"/>
      <c r="T4" s="69" t="s">
        <v>50</v>
      </c>
      <c r="U4" s="70"/>
      <c r="V4" s="71"/>
      <c r="W4" s="69" t="s">
        <v>51</v>
      </c>
      <c r="X4" s="70"/>
      <c r="Y4" s="71"/>
      <c r="Z4" s="69" t="s">
        <v>52</v>
      </c>
      <c r="AA4" s="70"/>
      <c r="AB4" s="71"/>
      <c r="AC4" s="69" t="s">
        <v>53</v>
      </c>
      <c r="AD4" s="70"/>
      <c r="AE4" s="71"/>
      <c r="AF4" s="69" t="s">
        <v>54</v>
      </c>
      <c r="AG4" s="70"/>
      <c r="AH4" s="71"/>
      <c r="AI4" s="69" t="s">
        <v>55</v>
      </c>
      <c r="AJ4" s="70"/>
      <c r="AK4" s="71"/>
    </row>
    <row r="5" spans="1:37" ht="15">
      <c r="A5" s="15"/>
      <c r="B5" s="24" t="s">
        <v>37</v>
      </c>
      <c r="C5" s="25" t="s">
        <v>79</v>
      </c>
      <c r="D5" s="26" t="s">
        <v>80</v>
      </c>
      <c r="E5" s="24" t="s">
        <v>37</v>
      </c>
      <c r="F5" s="25" t="s">
        <v>79</v>
      </c>
      <c r="G5" s="26" t="s">
        <v>80</v>
      </c>
      <c r="H5" s="24" t="s">
        <v>37</v>
      </c>
      <c r="I5" s="25" t="s">
        <v>79</v>
      </c>
      <c r="J5" s="26" t="s">
        <v>80</v>
      </c>
      <c r="K5" s="75" t="s">
        <v>37</v>
      </c>
      <c r="L5" s="76"/>
      <c r="M5" s="77"/>
      <c r="N5" s="24" t="s">
        <v>37</v>
      </c>
      <c r="O5" s="25" t="s">
        <v>79</v>
      </c>
      <c r="P5" s="26" t="s">
        <v>80</v>
      </c>
      <c r="Q5" s="75" t="s">
        <v>37</v>
      </c>
      <c r="R5" s="76"/>
      <c r="S5" s="77"/>
      <c r="T5" s="75" t="s">
        <v>79</v>
      </c>
      <c r="U5" s="76"/>
      <c r="V5" s="26" t="s">
        <v>80</v>
      </c>
      <c r="W5" s="24" t="s">
        <v>37</v>
      </c>
      <c r="X5" s="25" t="s">
        <v>79</v>
      </c>
      <c r="Y5" s="26" t="s">
        <v>80</v>
      </c>
      <c r="Z5" s="24" t="s">
        <v>37</v>
      </c>
      <c r="AA5" s="25" t="s">
        <v>79</v>
      </c>
      <c r="AB5" s="26" t="s">
        <v>80</v>
      </c>
      <c r="AC5" s="24" t="s">
        <v>37</v>
      </c>
      <c r="AD5" s="25" t="s">
        <v>79</v>
      </c>
      <c r="AE5" s="26" t="s">
        <v>80</v>
      </c>
      <c r="AF5" s="24" t="s">
        <v>37</v>
      </c>
      <c r="AG5" s="25" t="s">
        <v>79</v>
      </c>
      <c r="AH5" s="26" t="s">
        <v>80</v>
      </c>
      <c r="AI5" s="24" t="s">
        <v>37</v>
      </c>
      <c r="AJ5" s="25" t="s">
        <v>79</v>
      </c>
      <c r="AK5" s="26" t="s">
        <v>80</v>
      </c>
    </row>
    <row r="6" spans="1:37" ht="15">
      <c r="A6" s="3" t="s">
        <v>56</v>
      </c>
      <c r="B6" s="17">
        <v>2911</v>
      </c>
      <c r="C6" s="18">
        <v>17</v>
      </c>
      <c r="D6" s="19">
        <v>9</v>
      </c>
      <c r="E6" s="17">
        <v>970</v>
      </c>
      <c r="F6" s="18">
        <v>12</v>
      </c>
      <c r="G6" s="19">
        <v>6</v>
      </c>
      <c r="H6" s="17">
        <v>44</v>
      </c>
      <c r="I6" s="18">
        <v>1</v>
      </c>
      <c r="J6" s="19">
        <v>9</v>
      </c>
      <c r="K6" s="78">
        <v>799</v>
      </c>
      <c r="L6" s="79"/>
      <c r="M6" s="68"/>
      <c r="N6" s="17">
        <v>2241</v>
      </c>
      <c r="O6" s="18">
        <v>14</v>
      </c>
      <c r="P6" s="19">
        <v>11</v>
      </c>
      <c r="Q6" s="78">
        <v>33</v>
      </c>
      <c r="R6" s="79"/>
      <c r="S6" s="68"/>
      <c r="T6" s="78">
        <v>1</v>
      </c>
      <c r="U6" s="79"/>
      <c r="V6" s="19">
        <v>10</v>
      </c>
      <c r="W6" s="17">
        <v>7000</v>
      </c>
      <c r="X6" s="18">
        <v>8</v>
      </c>
      <c r="Y6" s="19">
        <v>9</v>
      </c>
      <c r="Z6" s="17">
        <v>21154</v>
      </c>
      <c r="AA6" s="18">
        <v>16</v>
      </c>
      <c r="AB6" s="19">
        <v>8</v>
      </c>
      <c r="AC6" s="17">
        <v>28155</v>
      </c>
      <c r="AD6" s="18">
        <v>5</v>
      </c>
      <c r="AE6" s="19">
        <v>5</v>
      </c>
      <c r="AF6" s="17">
        <v>851</v>
      </c>
      <c r="AG6" s="18">
        <v>2</v>
      </c>
      <c r="AH6" s="19">
        <v>6</v>
      </c>
      <c r="AI6" s="17">
        <v>27304</v>
      </c>
      <c r="AJ6" s="18">
        <v>2</v>
      </c>
      <c r="AK6" s="19">
        <v>11</v>
      </c>
    </row>
    <row r="7" spans="1:37" ht="15">
      <c r="A7" s="3" t="s">
        <v>57</v>
      </c>
      <c r="B7" s="17">
        <v>3120</v>
      </c>
      <c r="C7" s="18">
        <v>6</v>
      </c>
      <c r="D7" s="19">
        <v>1</v>
      </c>
      <c r="E7" s="17">
        <v>902</v>
      </c>
      <c r="F7" s="18">
        <v>12</v>
      </c>
      <c r="G7" s="19">
        <v>1</v>
      </c>
      <c r="H7" s="17">
        <v>47</v>
      </c>
      <c r="I7" s="18">
        <v>0</v>
      </c>
      <c r="J7" s="19">
        <v>0</v>
      </c>
      <c r="K7" s="78">
        <v>618</v>
      </c>
      <c r="L7" s="79"/>
      <c r="M7" s="68"/>
      <c r="N7" s="17">
        <v>2232</v>
      </c>
      <c r="O7" s="18">
        <v>7</v>
      </c>
      <c r="P7" s="19">
        <v>5</v>
      </c>
      <c r="Q7" s="78">
        <v>46</v>
      </c>
      <c r="R7" s="79"/>
      <c r="S7" s="68"/>
      <c r="T7" s="78">
        <v>0</v>
      </c>
      <c r="U7" s="79"/>
      <c r="V7" s="19">
        <v>10</v>
      </c>
      <c r="W7" s="17">
        <v>7056</v>
      </c>
      <c r="X7" s="18">
        <v>6</v>
      </c>
      <c r="Y7" s="19">
        <v>5</v>
      </c>
      <c r="Z7" s="17">
        <v>21078</v>
      </c>
      <c r="AA7" s="18">
        <v>2</v>
      </c>
      <c r="AB7" s="19">
        <v>6</v>
      </c>
      <c r="AC7" s="17">
        <v>28134</v>
      </c>
      <c r="AD7" s="18">
        <v>8</v>
      </c>
      <c r="AE7" s="19">
        <v>11</v>
      </c>
      <c r="AF7" s="17">
        <v>830</v>
      </c>
      <c r="AG7" s="18">
        <v>10</v>
      </c>
      <c r="AH7" s="19">
        <v>3</v>
      </c>
      <c r="AI7" s="17">
        <v>27303</v>
      </c>
      <c r="AJ7" s="18">
        <v>18</v>
      </c>
      <c r="AK7" s="19">
        <v>8</v>
      </c>
    </row>
    <row r="8" spans="1:37" ht="15">
      <c r="A8" s="3" t="s">
        <v>58</v>
      </c>
      <c r="B8" s="17">
        <v>2840</v>
      </c>
      <c r="C8" s="18">
        <v>10</v>
      </c>
      <c r="D8" s="19">
        <v>3</v>
      </c>
      <c r="E8" s="17">
        <v>1107</v>
      </c>
      <c r="F8" s="18">
        <v>18</v>
      </c>
      <c r="G8" s="19">
        <v>4</v>
      </c>
      <c r="H8" s="17">
        <v>88</v>
      </c>
      <c r="I8" s="18">
        <v>0</v>
      </c>
      <c r="J8" s="19">
        <v>0</v>
      </c>
      <c r="K8" s="78">
        <v>719</v>
      </c>
      <c r="L8" s="79"/>
      <c r="M8" s="68"/>
      <c r="N8" s="17">
        <v>1892</v>
      </c>
      <c r="O8" s="18">
        <v>4</v>
      </c>
      <c r="P8" s="19">
        <v>6</v>
      </c>
      <c r="Q8" s="78">
        <v>59</v>
      </c>
      <c r="R8" s="79"/>
      <c r="S8" s="68"/>
      <c r="T8" s="78">
        <v>2</v>
      </c>
      <c r="U8" s="79"/>
      <c r="V8" s="19">
        <v>5</v>
      </c>
      <c r="W8" s="17">
        <v>6706</v>
      </c>
      <c r="X8" s="18">
        <v>15</v>
      </c>
      <c r="Y8" s="19">
        <v>6</v>
      </c>
      <c r="Z8" s="17">
        <v>21522</v>
      </c>
      <c r="AA8" s="18">
        <v>3</v>
      </c>
      <c r="AB8" s="19">
        <v>8</v>
      </c>
      <c r="AC8" s="17">
        <v>28288</v>
      </c>
      <c r="AD8" s="18">
        <v>19</v>
      </c>
      <c r="AE8" s="19">
        <v>2</v>
      </c>
      <c r="AF8" s="17">
        <v>808</v>
      </c>
      <c r="AG8" s="18">
        <v>0</v>
      </c>
      <c r="AH8" s="19">
        <v>0</v>
      </c>
      <c r="AI8" s="17">
        <v>27420</v>
      </c>
      <c r="AJ8" s="18">
        <v>19</v>
      </c>
      <c r="AK8" s="19">
        <v>2</v>
      </c>
    </row>
    <row r="9" spans="1:37" ht="15">
      <c r="A9" s="3" t="s">
        <v>59</v>
      </c>
      <c r="B9" s="17">
        <v>3431</v>
      </c>
      <c r="C9" s="20">
        <v>7</v>
      </c>
      <c r="D9" s="19">
        <v>6</v>
      </c>
      <c r="E9" s="17">
        <v>1090</v>
      </c>
      <c r="F9" s="18">
        <v>16</v>
      </c>
      <c r="G9" s="19">
        <v>8</v>
      </c>
      <c r="H9" s="17">
        <v>48</v>
      </c>
      <c r="I9" s="18">
        <v>16</v>
      </c>
      <c r="J9" s="19">
        <v>4</v>
      </c>
      <c r="K9" s="78">
        <v>712</v>
      </c>
      <c r="L9" s="79"/>
      <c r="M9" s="68"/>
      <c r="N9" s="17">
        <v>1924</v>
      </c>
      <c r="O9" s="18">
        <v>0</v>
      </c>
      <c r="P9" s="19">
        <v>0</v>
      </c>
      <c r="Q9" s="78">
        <v>66</v>
      </c>
      <c r="R9" s="79"/>
      <c r="S9" s="68"/>
      <c r="T9" s="81">
        <v>2</v>
      </c>
      <c r="U9" s="82"/>
      <c r="V9" s="19">
        <v>1</v>
      </c>
      <c r="W9" s="17">
        <v>7273</v>
      </c>
      <c r="X9" s="18">
        <v>2</v>
      </c>
      <c r="Y9" s="19">
        <v>7</v>
      </c>
      <c r="Z9" s="17">
        <v>19954</v>
      </c>
      <c r="AA9" s="18">
        <v>18</v>
      </c>
      <c r="AB9" s="19">
        <v>2</v>
      </c>
      <c r="AC9" s="17">
        <v>27228</v>
      </c>
      <c r="AD9" s="18">
        <v>0</v>
      </c>
      <c r="AE9" s="19">
        <v>9</v>
      </c>
      <c r="AF9" s="17">
        <v>1012</v>
      </c>
      <c r="AG9" s="18">
        <v>19</v>
      </c>
      <c r="AH9" s="19">
        <v>6</v>
      </c>
      <c r="AI9" s="17">
        <v>26215</v>
      </c>
      <c r="AJ9" s="18">
        <v>1</v>
      </c>
      <c r="AK9" s="19">
        <v>3</v>
      </c>
    </row>
    <row r="10" spans="1:37" ht="15">
      <c r="A10" s="3" t="s">
        <v>60</v>
      </c>
      <c r="B10" s="17">
        <v>7711</v>
      </c>
      <c r="C10" s="20">
        <v>0</v>
      </c>
      <c r="D10" s="19">
        <v>0</v>
      </c>
      <c r="E10" s="17">
        <v>1011</v>
      </c>
      <c r="F10" s="18">
        <v>0</v>
      </c>
      <c r="G10" s="19">
        <v>0</v>
      </c>
      <c r="H10" s="17">
        <v>39</v>
      </c>
      <c r="I10" s="18">
        <v>0</v>
      </c>
      <c r="J10" s="19">
        <v>0</v>
      </c>
      <c r="K10" s="78">
        <v>667</v>
      </c>
      <c r="L10" s="79"/>
      <c r="M10" s="68"/>
      <c r="N10" s="17">
        <v>2932</v>
      </c>
      <c r="O10" s="18">
        <v>0</v>
      </c>
      <c r="P10" s="19">
        <v>0</v>
      </c>
      <c r="Q10" s="78">
        <v>46</v>
      </c>
      <c r="R10" s="79"/>
      <c r="S10" s="68"/>
      <c r="T10" s="81" t="s">
        <v>38</v>
      </c>
      <c r="U10" s="82"/>
      <c r="V10" s="83"/>
      <c r="W10" s="17">
        <v>12406</v>
      </c>
      <c r="X10" s="18">
        <v>0</v>
      </c>
      <c r="Y10" s="19">
        <v>0</v>
      </c>
      <c r="Z10" s="17">
        <v>9556</v>
      </c>
      <c r="AA10" s="18">
        <v>0</v>
      </c>
      <c r="AB10" s="19">
        <v>0</v>
      </c>
      <c r="AC10" s="17">
        <v>21962</v>
      </c>
      <c r="AD10" s="18">
        <v>0</v>
      </c>
      <c r="AE10" s="19">
        <v>0</v>
      </c>
      <c r="AF10" s="17">
        <v>874</v>
      </c>
      <c r="AG10" s="18">
        <v>0</v>
      </c>
      <c r="AH10" s="19">
        <v>0</v>
      </c>
      <c r="AI10" s="17">
        <v>21088</v>
      </c>
      <c r="AJ10" s="18">
        <v>0</v>
      </c>
      <c r="AK10" s="19">
        <v>0</v>
      </c>
    </row>
    <row r="11" spans="1:37" ht="15">
      <c r="A11" s="3" t="s">
        <v>61</v>
      </c>
      <c r="B11" s="17">
        <v>36409</v>
      </c>
      <c r="C11" s="20">
        <v>0</v>
      </c>
      <c r="D11" s="19">
        <v>0</v>
      </c>
      <c r="E11" s="17">
        <v>1104</v>
      </c>
      <c r="F11" s="18">
        <v>0</v>
      </c>
      <c r="G11" s="19">
        <v>0</v>
      </c>
      <c r="H11" s="17">
        <v>40</v>
      </c>
      <c r="I11" s="18">
        <v>0</v>
      </c>
      <c r="J11" s="19">
        <v>0</v>
      </c>
      <c r="K11" s="78">
        <v>929</v>
      </c>
      <c r="L11" s="79"/>
      <c r="M11" s="68"/>
      <c r="N11" s="17">
        <v>1154</v>
      </c>
      <c r="O11" s="18">
        <v>0</v>
      </c>
      <c r="P11" s="19">
        <v>0</v>
      </c>
      <c r="Q11" s="78">
        <v>56</v>
      </c>
      <c r="R11" s="79"/>
      <c r="S11" s="68"/>
      <c r="T11" s="81" t="s">
        <v>38</v>
      </c>
      <c r="U11" s="82"/>
      <c r="V11" s="83"/>
      <c r="W11" s="17">
        <v>39692</v>
      </c>
      <c r="X11" s="18">
        <v>0</v>
      </c>
      <c r="Y11" s="19">
        <v>0</v>
      </c>
      <c r="Z11" s="17">
        <v>20200</v>
      </c>
      <c r="AA11" s="18">
        <v>0</v>
      </c>
      <c r="AB11" s="19">
        <v>0</v>
      </c>
      <c r="AC11" s="17">
        <v>59892</v>
      </c>
      <c r="AD11" s="18">
        <v>0</v>
      </c>
      <c r="AE11" s="19">
        <v>0</v>
      </c>
      <c r="AF11" s="17">
        <v>586</v>
      </c>
      <c r="AG11" s="18">
        <v>0</v>
      </c>
      <c r="AH11" s="19">
        <v>0</v>
      </c>
      <c r="AI11" s="17">
        <v>59306</v>
      </c>
      <c r="AJ11" s="18">
        <v>0</v>
      </c>
      <c r="AK11" s="19">
        <v>0</v>
      </c>
    </row>
    <row r="12" spans="1:37" ht="15">
      <c r="A12" s="3" t="s">
        <v>62</v>
      </c>
      <c r="B12" s="17">
        <v>36041</v>
      </c>
      <c r="C12" s="20">
        <v>0</v>
      </c>
      <c r="D12" s="19">
        <v>0</v>
      </c>
      <c r="E12" s="17">
        <v>1155</v>
      </c>
      <c r="F12" s="18">
        <v>0</v>
      </c>
      <c r="G12" s="19">
        <v>0</v>
      </c>
      <c r="H12" s="17">
        <v>46</v>
      </c>
      <c r="I12" s="18">
        <v>0</v>
      </c>
      <c r="J12" s="19">
        <v>0</v>
      </c>
      <c r="K12" s="78">
        <v>695</v>
      </c>
      <c r="L12" s="79"/>
      <c r="M12" s="68"/>
      <c r="N12" s="17">
        <v>4247</v>
      </c>
      <c r="O12" s="18">
        <v>0</v>
      </c>
      <c r="P12" s="19">
        <v>0</v>
      </c>
      <c r="Q12" s="78">
        <v>46</v>
      </c>
      <c r="R12" s="79"/>
      <c r="S12" s="68"/>
      <c r="T12" s="81" t="s">
        <v>38</v>
      </c>
      <c r="U12" s="82"/>
      <c r="V12" s="83"/>
      <c r="W12" s="17">
        <v>42232</v>
      </c>
      <c r="X12" s="18">
        <v>0</v>
      </c>
      <c r="Y12" s="19">
        <v>0</v>
      </c>
      <c r="Z12" s="17">
        <v>20669</v>
      </c>
      <c r="AA12" s="18">
        <v>0</v>
      </c>
      <c r="AB12" s="19">
        <v>0</v>
      </c>
      <c r="AC12" s="17">
        <v>62899</v>
      </c>
      <c r="AD12" s="18">
        <v>0</v>
      </c>
      <c r="AE12" s="19">
        <v>0</v>
      </c>
      <c r="AF12" s="17">
        <v>707</v>
      </c>
      <c r="AG12" s="18">
        <v>0</v>
      </c>
      <c r="AH12" s="19">
        <v>0</v>
      </c>
      <c r="AI12" s="17">
        <v>62192</v>
      </c>
      <c r="AJ12" s="18">
        <v>0</v>
      </c>
      <c r="AK12" s="19">
        <v>0</v>
      </c>
    </row>
    <row r="13" spans="1:37" ht="15">
      <c r="A13" s="3" t="s">
        <v>63</v>
      </c>
      <c r="B13" s="17">
        <v>16931</v>
      </c>
      <c r="C13" s="20">
        <v>0</v>
      </c>
      <c r="D13" s="19">
        <v>0</v>
      </c>
      <c r="E13" s="17">
        <v>1859</v>
      </c>
      <c r="F13" s="18">
        <v>0</v>
      </c>
      <c r="G13" s="19">
        <v>0</v>
      </c>
      <c r="H13" s="17">
        <v>46</v>
      </c>
      <c r="I13" s="18">
        <v>0</v>
      </c>
      <c r="J13" s="19">
        <v>0</v>
      </c>
      <c r="K13" s="78">
        <v>828</v>
      </c>
      <c r="L13" s="79"/>
      <c r="M13" s="68"/>
      <c r="N13" s="17">
        <v>4012</v>
      </c>
      <c r="O13" s="18">
        <v>0</v>
      </c>
      <c r="P13" s="19">
        <v>0</v>
      </c>
      <c r="Q13" s="78">
        <v>51</v>
      </c>
      <c r="R13" s="79"/>
      <c r="S13" s="68"/>
      <c r="T13" s="81">
        <v>1</v>
      </c>
      <c r="U13" s="82"/>
      <c r="V13" s="83"/>
      <c r="W13" s="17">
        <v>23728</v>
      </c>
      <c r="X13" s="18">
        <v>0</v>
      </c>
      <c r="Y13" s="19">
        <v>0</v>
      </c>
      <c r="Z13" s="17">
        <v>21486</v>
      </c>
      <c r="AA13" s="18">
        <v>0</v>
      </c>
      <c r="AB13" s="19">
        <v>0</v>
      </c>
      <c r="AC13" s="17">
        <v>45214</v>
      </c>
      <c r="AD13" s="18">
        <v>0</v>
      </c>
      <c r="AE13" s="19">
        <v>0</v>
      </c>
      <c r="AF13" s="17">
        <v>575</v>
      </c>
      <c r="AG13" s="18">
        <v>0</v>
      </c>
      <c r="AH13" s="19">
        <v>0</v>
      </c>
      <c r="AI13" s="17">
        <v>44639</v>
      </c>
      <c r="AJ13" s="18">
        <v>0</v>
      </c>
      <c r="AK13" s="19">
        <v>0</v>
      </c>
    </row>
    <row r="14" spans="1:37" ht="15">
      <c r="A14" s="3" t="s">
        <v>64</v>
      </c>
      <c r="B14" s="17">
        <v>18116</v>
      </c>
      <c r="C14" s="20">
        <v>0</v>
      </c>
      <c r="D14" s="19">
        <v>0</v>
      </c>
      <c r="E14" s="17">
        <v>3449</v>
      </c>
      <c r="F14" s="18">
        <v>0</v>
      </c>
      <c r="G14" s="19">
        <v>0</v>
      </c>
      <c r="H14" s="17">
        <v>46</v>
      </c>
      <c r="I14" s="18">
        <v>0</v>
      </c>
      <c r="J14" s="19">
        <v>0</v>
      </c>
      <c r="K14" s="78">
        <v>888</v>
      </c>
      <c r="L14" s="79"/>
      <c r="M14" s="68"/>
      <c r="N14" s="17">
        <v>3258</v>
      </c>
      <c r="O14" s="18">
        <v>0</v>
      </c>
      <c r="P14" s="19">
        <v>0</v>
      </c>
      <c r="Q14" s="78">
        <v>38</v>
      </c>
      <c r="R14" s="79"/>
      <c r="S14" s="68"/>
      <c r="T14" s="81" t="s">
        <v>38</v>
      </c>
      <c r="U14" s="82"/>
      <c r="V14" s="83"/>
      <c r="W14" s="17">
        <v>25795</v>
      </c>
      <c r="X14" s="18">
        <v>0</v>
      </c>
      <c r="Y14" s="19">
        <v>0</v>
      </c>
      <c r="Z14" s="17">
        <v>21909</v>
      </c>
      <c r="AA14" s="18">
        <v>0</v>
      </c>
      <c r="AB14" s="19">
        <v>0</v>
      </c>
      <c r="AC14" s="17">
        <v>47704</v>
      </c>
      <c r="AD14" s="18">
        <v>0</v>
      </c>
      <c r="AE14" s="19">
        <v>0</v>
      </c>
      <c r="AF14" s="17">
        <v>703</v>
      </c>
      <c r="AG14" s="18">
        <v>0</v>
      </c>
      <c r="AH14" s="19">
        <v>0</v>
      </c>
      <c r="AI14" s="17">
        <v>47001</v>
      </c>
      <c r="AJ14" s="18">
        <v>0</v>
      </c>
      <c r="AK14" s="19">
        <v>0</v>
      </c>
    </row>
    <row r="15" spans="1:37" ht="15">
      <c r="A15" s="3" t="s">
        <v>65</v>
      </c>
      <c r="B15" s="17">
        <v>18160</v>
      </c>
      <c r="C15" s="20">
        <v>0</v>
      </c>
      <c r="D15" s="19">
        <v>0</v>
      </c>
      <c r="E15" s="17">
        <v>3006</v>
      </c>
      <c r="F15" s="18">
        <v>0</v>
      </c>
      <c r="G15" s="19">
        <v>0</v>
      </c>
      <c r="H15" s="17">
        <v>46</v>
      </c>
      <c r="I15" s="18">
        <v>0</v>
      </c>
      <c r="J15" s="19">
        <v>0</v>
      </c>
      <c r="K15" s="78">
        <v>668</v>
      </c>
      <c r="L15" s="79"/>
      <c r="M15" s="68"/>
      <c r="N15" s="17">
        <v>3158</v>
      </c>
      <c r="O15" s="18">
        <v>0</v>
      </c>
      <c r="P15" s="19">
        <v>0</v>
      </c>
      <c r="Q15" s="78">
        <v>36</v>
      </c>
      <c r="R15" s="79"/>
      <c r="S15" s="68"/>
      <c r="T15" s="81" t="s">
        <v>38</v>
      </c>
      <c r="U15" s="82"/>
      <c r="V15" s="83"/>
      <c r="W15" s="17">
        <v>25074</v>
      </c>
      <c r="X15" s="18">
        <v>0</v>
      </c>
      <c r="Y15" s="19">
        <v>0</v>
      </c>
      <c r="Z15" s="17">
        <v>22465</v>
      </c>
      <c r="AA15" s="18">
        <v>0</v>
      </c>
      <c r="AB15" s="19">
        <v>0</v>
      </c>
      <c r="AC15" s="17">
        <v>47539</v>
      </c>
      <c r="AD15" s="18">
        <v>0</v>
      </c>
      <c r="AE15" s="19">
        <v>0</v>
      </c>
      <c r="AF15" s="17">
        <v>817</v>
      </c>
      <c r="AG15" s="18">
        <v>0</v>
      </c>
      <c r="AH15" s="19">
        <v>0</v>
      </c>
      <c r="AI15" s="17">
        <v>46722</v>
      </c>
      <c r="AJ15" s="18">
        <v>0</v>
      </c>
      <c r="AK15" s="19">
        <v>0</v>
      </c>
    </row>
    <row r="16" spans="1:37" ht="15">
      <c r="A16" s="3" t="s">
        <v>66</v>
      </c>
      <c r="B16" s="17">
        <v>21144</v>
      </c>
      <c r="C16" s="20">
        <v>0</v>
      </c>
      <c r="D16" s="19">
        <v>0</v>
      </c>
      <c r="E16" s="17">
        <v>3623</v>
      </c>
      <c r="F16" s="18">
        <v>0</v>
      </c>
      <c r="G16" s="19">
        <v>0</v>
      </c>
      <c r="H16" s="17">
        <v>40</v>
      </c>
      <c r="I16" s="18">
        <v>0</v>
      </c>
      <c r="J16" s="19">
        <v>0</v>
      </c>
      <c r="K16" s="78">
        <v>797</v>
      </c>
      <c r="L16" s="79"/>
      <c r="M16" s="68"/>
      <c r="N16" s="17">
        <v>2516</v>
      </c>
      <c r="O16" s="18">
        <v>0</v>
      </c>
      <c r="P16" s="19">
        <v>0</v>
      </c>
      <c r="Q16" s="78">
        <v>70</v>
      </c>
      <c r="R16" s="79"/>
      <c r="S16" s="68"/>
      <c r="T16" s="81">
        <v>1</v>
      </c>
      <c r="U16" s="82"/>
      <c r="V16" s="83"/>
      <c r="W16" s="17">
        <v>28191</v>
      </c>
      <c r="X16" s="18">
        <v>0</v>
      </c>
      <c r="Y16" s="19">
        <v>0</v>
      </c>
      <c r="Z16" s="17">
        <v>24251</v>
      </c>
      <c r="AA16" s="18">
        <v>0</v>
      </c>
      <c r="AB16" s="19">
        <v>0</v>
      </c>
      <c r="AC16" s="17">
        <v>52442</v>
      </c>
      <c r="AD16" s="18">
        <v>0</v>
      </c>
      <c r="AE16" s="19">
        <v>0</v>
      </c>
      <c r="AF16" s="17">
        <v>665</v>
      </c>
      <c r="AG16" s="18">
        <v>0</v>
      </c>
      <c r="AH16" s="19">
        <v>0</v>
      </c>
      <c r="AI16" s="17">
        <v>51777</v>
      </c>
      <c r="AJ16" s="18">
        <v>0</v>
      </c>
      <c r="AK16" s="19">
        <v>0</v>
      </c>
    </row>
    <row r="17" spans="1:37" ht="15">
      <c r="A17" s="3" t="s">
        <v>67</v>
      </c>
      <c r="B17" s="17">
        <v>6302</v>
      </c>
      <c r="C17" s="20">
        <v>0</v>
      </c>
      <c r="D17" s="19">
        <v>0</v>
      </c>
      <c r="E17" s="17">
        <v>3633</v>
      </c>
      <c r="F17" s="18">
        <v>0</v>
      </c>
      <c r="G17" s="19">
        <v>0</v>
      </c>
      <c r="H17" s="17">
        <v>40</v>
      </c>
      <c r="I17" s="18">
        <v>0</v>
      </c>
      <c r="J17" s="19">
        <v>0</v>
      </c>
      <c r="K17" s="78">
        <v>877</v>
      </c>
      <c r="L17" s="79"/>
      <c r="M17" s="68"/>
      <c r="N17" s="17">
        <v>2450</v>
      </c>
      <c r="O17" s="18">
        <v>0</v>
      </c>
      <c r="P17" s="19">
        <v>0</v>
      </c>
      <c r="Q17" s="78">
        <v>112</v>
      </c>
      <c r="R17" s="79"/>
      <c r="S17" s="68"/>
      <c r="T17" s="81" t="s">
        <v>38</v>
      </c>
      <c r="U17" s="79"/>
      <c r="V17" s="68"/>
      <c r="W17" s="17">
        <v>13414</v>
      </c>
      <c r="X17" s="18">
        <v>0</v>
      </c>
      <c r="Y17" s="19">
        <v>0</v>
      </c>
      <c r="Z17" s="17">
        <v>24140</v>
      </c>
      <c r="AA17" s="18">
        <v>0</v>
      </c>
      <c r="AB17" s="19">
        <v>0</v>
      </c>
      <c r="AC17" s="17">
        <v>37554</v>
      </c>
      <c r="AD17" s="18">
        <v>0</v>
      </c>
      <c r="AE17" s="19">
        <v>0</v>
      </c>
      <c r="AF17" s="17">
        <v>628</v>
      </c>
      <c r="AG17" s="18">
        <v>0</v>
      </c>
      <c r="AH17" s="19">
        <v>0</v>
      </c>
      <c r="AI17" s="17">
        <v>36926</v>
      </c>
      <c r="AJ17" s="18">
        <v>0</v>
      </c>
      <c r="AK17" s="19">
        <v>0</v>
      </c>
    </row>
    <row r="18" spans="1:37" ht="15">
      <c r="A18" s="3" t="s">
        <v>68</v>
      </c>
      <c r="B18" s="17">
        <v>3973</v>
      </c>
      <c r="C18" s="20">
        <v>0</v>
      </c>
      <c r="D18" s="19">
        <v>0</v>
      </c>
      <c r="E18" s="17">
        <v>3718</v>
      </c>
      <c r="F18" s="18">
        <v>0</v>
      </c>
      <c r="G18" s="19">
        <v>0</v>
      </c>
      <c r="H18" s="17">
        <v>42</v>
      </c>
      <c r="I18" s="18">
        <v>0</v>
      </c>
      <c r="J18" s="19">
        <v>0</v>
      </c>
      <c r="K18" s="78">
        <v>903</v>
      </c>
      <c r="L18" s="79"/>
      <c r="M18" s="68"/>
      <c r="N18" s="17">
        <v>1492</v>
      </c>
      <c r="O18" s="18">
        <v>0</v>
      </c>
      <c r="P18" s="19">
        <v>0</v>
      </c>
      <c r="Q18" s="78">
        <v>179</v>
      </c>
      <c r="R18" s="79"/>
      <c r="S18" s="68"/>
      <c r="T18" s="81" t="s">
        <v>38</v>
      </c>
      <c r="U18" s="79"/>
      <c r="V18" s="68"/>
      <c r="W18" s="17">
        <v>10307</v>
      </c>
      <c r="X18" s="18">
        <v>0</v>
      </c>
      <c r="Y18" s="19">
        <v>0</v>
      </c>
      <c r="Z18" s="17">
        <v>23611</v>
      </c>
      <c r="AA18" s="18">
        <v>0</v>
      </c>
      <c r="AB18" s="19">
        <v>0</v>
      </c>
      <c r="AC18" s="17">
        <v>33918</v>
      </c>
      <c r="AD18" s="18">
        <v>0</v>
      </c>
      <c r="AE18" s="19">
        <v>0</v>
      </c>
      <c r="AF18" s="17">
        <v>600</v>
      </c>
      <c r="AG18" s="18">
        <v>0</v>
      </c>
      <c r="AH18" s="19">
        <v>0</v>
      </c>
      <c r="AI18" s="17">
        <v>33318</v>
      </c>
      <c r="AJ18" s="18">
        <v>0</v>
      </c>
      <c r="AK18" s="19">
        <v>0</v>
      </c>
    </row>
    <row r="19" spans="1:37" ht="15">
      <c r="A19" s="3" t="s">
        <v>69</v>
      </c>
      <c r="B19" s="17">
        <v>3543</v>
      </c>
      <c r="C19" s="20">
        <v>0</v>
      </c>
      <c r="D19" s="19">
        <v>0</v>
      </c>
      <c r="E19" s="17">
        <v>3584</v>
      </c>
      <c r="F19" s="18">
        <v>0</v>
      </c>
      <c r="G19" s="19">
        <v>0</v>
      </c>
      <c r="H19" s="17">
        <v>45</v>
      </c>
      <c r="I19" s="18">
        <v>0</v>
      </c>
      <c r="J19" s="19">
        <v>0</v>
      </c>
      <c r="K19" s="78">
        <v>850</v>
      </c>
      <c r="L19" s="79"/>
      <c r="M19" s="68"/>
      <c r="N19" s="17">
        <v>2146</v>
      </c>
      <c r="O19" s="18">
        <v>0</v>
      </c>
      <c r="P19" s="19">
        <v>0</v>
      </c>
      <c r="Q19" s="78">
        <v>192</v>
      </c>
      <c r="R19" s="79"/>
      <c r="S19" s="68"/>
      <c r="T19" s="81" t="s">
        <v>38</v>
      </c>
      <c r="U19" s="79"/>
      <c r="V19" s="68"/>
      <c r="W19" s="17">
        <v>10360</v>
      </c>
      <c r="X19" s="18">
        <v>0</v>
      </c>
      <c r="Y19" s="19">
        <v>0</v>
      </c>
      <c r="Z19" s="17">
        <v>23929</v>
      </c>
      <c r="AA19" s="18">
        <v>0</v>
      </c>
      <c r="AB19" s="19">
        <v>0</v>
      </c>
      <c r="AC19" s="17">
        <v>34289</v>
      </c>
      <c r="AD19" s="18">
        <v>0</v>
      </c>
      <c r="AE19" s="19">
        <v>0</v>
      </c>
      <c r="AF19" s="17">
        <v>632</v>
      </c>
      <c r="AG19" s="18">
        <v>0</v>
      </c>
      <c r="AH19" s="19">
        <v>0</v>
      </c>
      <c r="AI19" s="17">
        <v>33657</v>
      </c>
      <c r="AJ19" s="18">
        <v>0</v>
      </c>
      <c r="AK19" s="19">
        <v>0</v>
      </c>
    </row>
    <row r="20" spans="1:37" ht="15">
      <c r="A20" s="3" t="s">
        <v>70</v>
      </c>
      <c r="B20" s="17">
        <v>4793</v>
      </c>
      <c r="C20" s="20">
        <v>0</v>
      </c>
      <c r="D20" s="19">
        <v>0</v>
      </c>
      <c r="E20" s="17">
        <v>4122</v>
      </c>
      <c r="F20" s="18">
        <v>0</v>
      </c>
      <c r="G20" s="19">
        <v>0</v>
      </c>
      <c r="H20" s="17">
        <v>45</v>
      </c>
      <c r="I20" s="18">
        <v>0</v>
      </c>
      <c r="J20" s="19">
        <v>0</v>
      </c>
      <c r="K20" s="78">
        <v>902</v>
      </c>
      <c r="L20" s="79"/>
      <c r="M20" s="68"/>
      <c r="N20" s="17">
        <v>1959</v>
      </c>
      <c r="O20" s="18">
        <v>0</v>
      </c>
      <c r="P20" s="19">
        <v>0</v>
      </c>
      <c r="Q20" s="78">
        <v>192</v>
      </c>
      <c r="R20" s="79"/>
      <c r="S20" s="68"/>
      <c r="T20" s="78">
        <v>10</v>
      </c>
      <c r="U20" s="79"/>
      <c r="V20" s="68"/>
      <c r="W20" s="17">
        <v>12023</v>
      </c>
      <c r="X20" s="18">
        <v>0</v>
      </c>
      <c r="Y20" s="19">
        <v>0</v>
      </c>
      <c r="Z20" s="17">
        <v>24059</v>
      </c>
      <c r="AA20" s="18">
        <v>0</v>
      </c>
      <c r="AB20" s="19">
        <v>0</v>
      </c>
      <c r="AC20" s="17">
        <v>36082</v>
      </c>
      <c r="AD20" s="18">
        <v>0</v>
      </c>
      <c r="AE20" s="19">
        <v>0</v>
      </c>
      <c r="AF20" s="17">
        <v>1037</v>
      </c>
      <c r="AG20" s="18">
        <v>0</v>
      </c>
      <c r="AH20" s="19">
        <v>0</v>
      </c>
      <c r="AI20" s="17">
        <v>35045</v>
      </c>
      <c r="AJ20" s="18">
        <v>0</v>
      </c>
      <c r="AK20" s="19">
        <v>0</v>
      </c>
    </row>
    <row r="21" spans="1:37" ht="15">
      <c r="A21" s="3" t="s">
        <v>71</v>
      </c>
      <c r="B21" s="17">
        <v>5610</v>
      </c>
      <c r="C21" s="20">
        <v>0</v>
      </c>
      <c r="D21" s="19">
        <v>0</v>
      </c>
      <c r="E21" s="17">
        <v>4176</v>
      </c>
      <c r="F21" s="18">
        <v>0</v>
      </c>
      <c r="G21" s="19">
        <v>0</v>
      </c>
      <c r="H21" s="17">
        <v>40</v>
      </c>
      <c r="I21" s="18">
        <v>0</v>
      </c>
      <c r="J21" s="19">
        <v>0</v>
      </c>
      <c r="K21" s="78">
        <v>995</v>
      </c>
      <c r="L21" s="79"/>
      <c r="M21" s="68"/>
      <c r="N21" s="17">
        <v>2000</v>
      </c>
      <c r="O21" s="18">
        <v>0</v>
      </c>
      <c r="P21" s="19">
        <v>0</v>
      </c>
      <c r="Q21" s="78">
        <v>215</v>
      </c>
      <c r="R21" s="79"/>
      <c r="S21" s="68"/>
      <c r="T21" s="78">
        <v>17</v>
      </c>
      <c r="U21" s="79"/>
      <c r="V21" s="68"/>
      <c r="W21" s="17">
        <v>13053</v>
      </c>
      <c r="X21" s="18">
        <v>0</v>
      </c>
      <c r="Y21" s="19">
        <v>0</v>
      </c>
      <c r="Z21" s="17">
        <v>24157</v>
      </c>
      <c r="AA21" s="18">
        <v>0</v>
      </c>
      <c r="AB21" s="19">
        <v>0</v>
      </c>
      <c r="AC21" s="17">
        <v>37210</v>
      </c>
      <c r="AD21" s="18">
        <v>0</v>
      </c>
      <c r="AE21" s="19">
        <v>0</v>
      </c>
      <c r="AF21" s="17">
        <v>866</v>
      </c>
      <c r="AG21" s="18">
        <v>0</v>
      </c>
      <c r="AH21" s="19">
        <v>0</v>
      </c>
      <c r="AI21" s="17">
        <v>36344</v>
      </c>
      <c r="AJ21" s="18">
        <v>0</v>
      </c>
      <c r="AK21" s="19">
        <v>0</v>
      </c>
    </row>
    <row r="22" spans="1:37" ht="15">
      <c r="A22" s="3" t="s">
        <v>72</v>
      </c>
      <c r="B22" s="17">
        <v>5355</v>
      </c>
      <c r="C22" s="20">
        <v>0</v>
      </c>
      <c r="D22" s="19">
        <v>0</v>
      </c>
      <c r="E22" s="17">
        <v>4232</v>
      </c>
      <c r="F22" s="18">
        <v>0</v>
      </c>
      <c r="G22" s="19">
        <v>0</v>
      </c>
      <c r="H22" s="17">
        <v>40</v>
      </c>
      <c r="I22" s="18">
        <v>0</v>
      </c>
      <c r="J22" s="19">
        <v>0</v>
      </c>
      <c r="K22" s="78">
        <v>748</v>
      </c>
      <c r="L22" s="79"/>
      <c r="M22" s="68"/>
      <c r="N22" s="17">
        <v>2141</v>
      </c>
      <c r="O22" s="18">
        <v>0</v>
      </c>
      <c r="P22" s="19">
        <v>0</v>
      </c>
      <c r="Q22" s="78">
        <v>218</v>
      </c>
      <c r="R22" s="79"/>
      <c r="S22" s="68"/>
      <c r="T22" s="78">
        <v>17</v>
      </c>
      <c r="U22" s="79"/>
      <c r="V22" s="68"/>
      <c r="W22" s="17">
        <v>12751</v>
      </c>
      <c r="X22" s="18">
        <v>0</v>
      </c>
      <c r="Y22" s="19">
        <v>0</v>
      </c>
      <c r="Z22" s="17">
        <v>24953</v>
      </c>
      <c r="AA22" s="18">
        <v>0</v>
      </c>
      <c r="AB22" s="19">
        <v>0</v>
      </c>
      <c r="AC22" s="17">
        <v>37708</v>
      </c>
      <c r="AD22" s="18">
        <v>0</v>
      </c>
      <c r="AE22" s="19">
        <v>0</v>
      </c>
      <c r="AF22" s="17">
        <v>574</v>
      </c>
      <c r="AG22" s="18">
        <v>0</v>
      </c>
      <c r="AH22" s="19">
        <v>0</v>
      </c>
      <c r="AI22" s="17">
        <v>37134</v>
      </c>
      <c r="AJ22" s="18">
        <v>0</v>
      </c>
      <c r="AK22" s="19">
        <v>0</v>
      </c>
    </row>
    <row r="23" spans="1:37" ht="15">
      <c r="A23" s="3" t="s">
        <v>73</v>
      </c>
      <c r="B23" s="17">
        <v>4652</v>
      </c>
      <c r="C23" s="20">
        <v>0</v>
      </c>
      <c r="D23" s="19">
        <v>0</v>
      </c>
      <c r="E23" s="17">
        <v>4217</v>
      </c>
      <c r="F23" s="18">
        <v>0</v>
      </c>
      <c r="G23" s="19">
        <v>0</v>
      </c>
      <c r="H23" s="17">
        <v>45</v>
      </c>
      <c r="I23" s="18">
        <v>0</v>
      </c>
      <c r="J23" s="19">
        <v>0</v>
      </c>
      <c r="K23" s="78">
        <v>802</v>
      </c>
      <c r="L23" s="79"/>
      <c r="M23" s="68"/>
      <c r="N23" s="17">
        <v>2003</v>
      </c>
      <c r="O23" s="18">
        <v>0</v>
      </c>
      <c r="P23" s="19">
        <v>0</v>
      </c>
      <c r="Q23" s="78">
        <v>204</v>
      </c>
      <c r="R23" s="79"/>
      <c r="S23" s="68"/>
      <c r="T23" s="78">
        <v>17</v>
      </c>
      <c r="U23" s="79"/>
      <c r="V23" s="68"/>
      <c r="W23" s="17">
        <v>11940</v>
      </c>
      <c r="X23" s="18">
        <v>0</v>
      </c>
      <c r="Y23" s="19">
        <v>0</v>
      </c>
      <c r="Z23" s="17">
        <v>24554</v>
      </c>
      <c r="AA23" s="18">
        <v>0</v>
      </c>
      <c r="AB23" s="19">
        <v>0</v>
      </c>
      <c r="AC23" s="17">
        <v>36494</v>
      </c>
      <c r="AD23" s="18">
        <v>0</v>
      </c>
      <c r="AE23" s="19">
        <v>0</v>
      </c>
      <c r="AF23" s="17">
        <v>547</v>
      </c>
      <c r="AG23" s="18">
        <v>0</v>
      </c>
      <c r="AH23" s="19">
        <v>0</v>
      </c>
      <c r="AI23" s="17">
        <v>35947</v>
      </c>
      <c r="AJ23" s="18">
        <v>0</v>
      </c>
      <c r="AK23" s="19">
        <v>0</v>
      </c>
    </row>
    <row r="24" spans="1:37" ht="15">
      <c r="A24" s="3" t="s">
        <v>74</v>
      </c>
      <c r="B24" s="17">
        <v>5371</v>
      </c>
      <c r="C24" s="20">
        <v>0</v>
      </c>
      <c r="D24" s="19">
        <v>0</v>
      </c>
      <c r="E24" s="17">
        <v>4406</v>
      </c>
      <c r="F24" s="18">
        <v>0</v>
      </c>
      <c r="G24" s="19">
        <v>0</v>
      </c>
      <c r="H24" s="17">
        <v>45</v>
      </c>
      <c r="I24" s="18">
        <v>0</v>
      </c>
      <c r="J24" s="19">
        <v>0</v>
      </c>
      <c r="K24" s="78">
        <v>744</v>
      </c>
      <c r="L24" s="79"/>
      <c r="M24" s="68"/>
      <c r="N24" s="17">
        <v>1448</v>
      </c>
      <c r="O24" s="18">
        <v>0</v>
      </c>
      <c r="P24" s="19">
        <v>0</v>
      </c>
      <c r="Q24" s="78">
        <v>202</v>
      </c>
      <c r="R24" s="79"/>
      <c r="S24" s="68"/>
      <c r="T24" s="78">
        <v>21</v>
      </c>
      <c r="U24" s="79"/>
      <c r="V24" s="68"/>
      <c r="W24" s="17">
        <v>12237</v>
      </c>
      <c r="X24" s="18">
        <v>0</v>
      </c>
      <c r="Y24" s="19">
        <v>0</v>
      </c>
      <c r="Z24" s="17">
        <v>24055</v>
      </c>
      <c r="AA24" s="18">
        <v>0</v>
      </c>
      <c r="AB24" s="19">
        <v>0</v>
      </c>
      <c r="AC24" s="17">
        <v>36292</v>
      </c>
      <c r="AD24" s="18">
        <v>0</v>
      </c>
      <c r="AE24" s="19">
        <v>0</v>
      </c>
      <c r="AF24" s="17">
        <v>644</v>
      </c>
      <c r="AG24" s="18">
        <v>0</v>
      </c>
      <c r="AH24" s="19">
        <v>0</v>
      </c>
      <c r="AI24" s="17">
        <v>35648</v>
      </c>
      <c r="AJ24" s="18">
        <v>0</v>
      </c>
      <c r="AK24" s="19">
        <v>0</v>
      </c>
    </row>
    <row r="25" spans="1:37" ht="15">
      <c r="A25" s="3" t="s">
        <v>75</v>
      </c>
      <c r="B25" s="17">
        <v>6121</v>
      </c>
      <c r="C25" s="20">
        <v>0</v>
      </c>
      <c r="D25" s="19">
        <v>0</v>
      </c>
      <c r="E25" s="17">
        <v>4376</v>
      </c>
      <c r="F25" s="18">
        <v>0</v>
      </c>
      <c r="G25" s="19">
        <v>0</v>
      </c>
      <c r="H25" s="17">
        <v>45</v>
      </c>
      <c r="I25" s="18">
        <v>0</v>
      </c>
      <c r="J25" s="19">
        <v>0</v>
      </c>
      <c r="K25" s="78">
        <v>877</v>
      </c>
      <c r="L25" s="79"/>
      <c r="M25" s="68"/>
      <c r="N25" s="17">
        <v>1588</v>
      </c>
      <c r="O25" s="18">
        <v>0</v>
      </c>
      <c r="P25" s="19">
        <v>0</v>
      </c>
      <c r="Q25" s="78">
        <v>206</v>
      </c>
      <c r="R25" s="79"/>
      <c r="S25" s="68"/>
      <c r="T25" s="78">
        <v>25</v>
      </c>
      <c r="U25" s="79"/>
      <c r="V25" s="68"/>
      <c r="W25" s="17">
        <v>13238</v>
      </c>
      <c r="X25" s="18">
        <v>0</v>
      </c>
      <c r="Y25" s="19">
        <v>0</v>
      </c>
      <c r="Z25" s="17">
        <v>24189</v>
      </c>
      <c r="AA25" s="18">
        <v>0</v>
      </c>
      <c r="AB25" s="19">
        <v>0</v>
      </c>
      <c r="AC25" s="17">
        <v>37427</v>
      </c>
      <c r="AD25" s="18">
        <v>0</v>
      </c>
      <c r="AE25" s="19">
        <v>0</v>
      </c>
      <c r="AF25" s="17">
        <v>565</v>
      </c>
      <c r="AG25" s="18">
        <v>0</v>
      </c>
      <c r="AH25" s="19">
        <v>0</v>
      </c>
      <c r="AI25" s="17">
        <v>36862</v>
      </c>
      <c r="AJ25" s="18">
        <v>0</v>
      </c>
      <c r="AK25" s="19">
        <v>0</v>
      </c>
    </row>
    <row r="26" spans="1:37" ht="15">
      <c r="A26" s="3" t="s">
        <v>76</v>
      </c>
      <c r="B26" s="17">
        <v>5116</v>
      </c>
      <c r="C26" s="20">
        <v>0</v>
      </c>
      <c r="D26" s="19">
        <v>0</v>
      </c>
      <c r="E26" s="17">
        <v>4354</v>
      </c>
      <c r="F26" s="18">
        <v>0</v>
      </c>
      <c r="G26" s="19">
        <v>0</v>
      </c>
      <c r="H26" s="17">
        <v>44</v>
      </c>
      <c r="I26" s="18">
        <v>0</v>
      </c>
      <c r="J26" s="19">
        <v>0</v>
      </c>
      <c r="K26" s="78">
        <v>1026</v>
      </c>
      <c r="L26" s="79"/>
      <c r="M26" s="68"/>
      <c r="N26" s="17">
        <v>2189</v>
      </c>
      <c r="O26" s="18">
        <v>0</v>
      </c>
      <c r="P26" s="19">
        <v>0</v>
      </c>
      <c r="Q26" s="78">
        <v>202</v>
      </c>
      <c r="R26" s="79"/>
      <c r="S26" s="68"/>
      <c r="T26" s="78">
        <v>65</v>
      </c>
      <c r="U26" s="79"/>
      <c r="V26" s="68"/>
      <c r="W26" s="17">
        <v>12996</v>
      </c>
      <c r="X26" s="18">
        <v>0</v>
      </c>
      <c r="Y26" s="19">
        <v>0</v>
      </c>
      <c r="Z26" s="17">
        <v>24819</v>
      </c>
      <c r="AA26" s="18">
        <v>0</v>
      </c>
      <c r="AB26" s="19">
        <v>0</v>
      </c>
      <c r="AC26" s="17">
        <v>37815</v>
      </c>
      <c r="AD26" s="18">
        <v>0</v>
      </c>
      <c r="AE26" s="19">
        <v>0</v>
      </c>
      <c r="AF26" s="17">
        <v>595</v>
      </c>
      <c r="AG26" s="18">
        <v>0</v>
      </c>
      <c r="AH26" s="19">
        <v>0</v>
      </c>
      <c r="AI26" s="17">
        <v>37220</v>
      </c>
      <c r="AJ26" s="18">
        <v>0</v>
      </c>
      <c r="AK26" s="19">
        <v>0</v>
      </c>
    </row>
    <row r="27" spans="1:37" ht="15">
      <c r="A27" s="13" t="s">
        <v>77</v>
      </c>
      <c r="B27" s="21">
        <v>5623</v>
      </c>
      <c r="C27" s="22">
        <v>0</v>
      </c>
      <c r="D27" s="23">
        <v>0</v>
      </c>
      <c r="E27" s="21">
        <v>4187</v>
      </c>
      <c r="F27" s="22">
        <v>0</v>
      </c>
      <c r="G27" s="23">
        <v>0</v>
      </c>
      <c r="H27" s="21">
        <v>44</v>
      </c>
      <c r="I27" s="22">
        <v>0</v>
      </c>
      <c r="J27" s="23">
        <v>0</v>
      </c>
      <c r="K27" s="80">
        <v>835</v>
      </c>
      <c r="L27" s="73"/>
      <c r="M27" s="74"/>
      <c r="N27" s="21">
        <v>2163</v>
      </c>
      <c r="O27" s="22">
        <v>0</v>
      </c>
      <c r="P27" s="23">
        <v>0</v>
      </c>
      <c r="Q27" s="72">
        <v>271</v>
      </c>
      <c r="R27" s="73"/>
      <c r="S27" s="73"/>
      <c r="T27" s="73"/>
      <c r="U27" s="73"/>
      <c r="V27" s="74"/>
      <c r="W27" s="21">
        <v>13123</v>
      </c>
      <c r="X27" s="22">
        <v>0</v>
      </c>
      <c r="Y27" s="23">
        <v>0</v>
      </c>
      <c r="Z27" s="21">
        <v>25258</v>
      </c>
      <c r="AA27" s="22">
        <v>0</v>
      </c>
      <c r="AB27" s="23">
        <v>0</v>
      </c>
      <c r="AC27" s="21">
        <v>38381</v>
      </c>
      <c r="AD27" s="22">
        <v>0</v>
      </c>
      <c r="AE27" s="23">
        <v>0</v>
      </c>
      <c r="AF27" s="21">
        <v>649</v>
      </c>
      <c r="AG27" s="22">
        <v>0</v>
      </c>
      <c r="AH27" s="23">
        <v>0</v>
      </c>
      <c r="AI27" s="21">
        <v>37732</v>
      </c>
      <c r="AJ27" s="22">
        <v>0</v>
      </c>
      <c r="AK27" s="23">
        <v>0</v>
      </c>
    </row>
    <row r="29" ht="15">
      <c r="A29" t="s">
        <v>82</v>
      </c>
    </row>
    <row r="31" spans="1:14" ht="15">
      <c r="A31" t="s">
        <v>83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</sheetData>
  <sheetProtection/>
  <mergeCells count="80">
    <mergeCell ref="T25:V25"/>
    <mergeCell ref="T26:V26"/>
    <mergeCell ref="T12:V12"/>
    <mergeCell ref="T20:V20"/>
    <mergeCell ref="T21:V21"/>
    <mergeCell ref="T22:V22"/>
    <mergeCell ref="T23:V23"/>
    <mergeCell ref="T24:V24"/>
    <mergeCell ref="T19:V19"/>
    <mergeCell ref="T17:V17"/>
    <mergeCell ref="T10:V10"/>
    <mergeCell ref="T11:V11"/>
    <mergeCell ref="T13:V13"/>
    <mergeCell ref="T14:V14"/>
    <mergeCell ref="T15:V15"/>
    <mergeCell ref="T16:V16"/>
    <mergeCell ref="T18:V18"/>
    <mergeCell ref="Q25:S25"/>
    <mergeCell ref="Q26:S26"/>
    <mergeCell ref="T5:U5"/>
    <mergeCell ref="T6:U6"/>
    <mergeCell ref="T7:U7"/>
    <mergeCell ref="T8:U8"/>
    <mergeCell ref="T9:U9"/>
    <mergeCell ref="Q19:S19"/>
    <mergeCell ref="Q20:S20"/>
    <mergeCell ref="Q21:S21"/>
    <mergeCell ref="Q22:S22"/>
    <mergeCell ref="Q23:S23"/>
    <mergeCell ref="Q24:S24"/>
    <mergeCell ref="Q13:S13"/>
    <mergeCell ref="Q14:S14"/>
    <mergeCell ref="Q15:S15"/>
    <mergeCell ref="Q16:S16"/>
    <mergeCell ref="Q17:S17"/>
    <mergeCell ref="Q18:S18"/>
    <mergeCell ref="K26:M26"/>
    <mergeCell ref="K27:M27"/>
    <mergeCell ref="Q5:S5"/>
    <mergeCell ref="Q6:S6"/>
    <mergeCell ref="Q7:S7"/>
    <mergeCell ref="Q8:S8"/>
    <mergeCell ref="Q9:S9"/>
    <mergeCell ref="Q10:S10"/>
    <mergeCell ref="Q11:S11"/>
    <mergeCell ref="Q12:S12"/>
    <mergeCell ref="K20:M20"/>
    <mergeCell ref="K21:M21"/>
    <mergeCell ref="K22:M22"/>
    <mergeCell ref="K23:M23"/>
    <mergeCell ref="K24:M24"/>
    <mergeCell ref="K25:M25"/>
    <mergeCell ref="K14:M14"/>
    <mergeCell ref="K15:M15"/>
    <mergeCell ref="K16:M16"/>
    <mergeCell ref="K17:M17"/>
    <mergeCell ref="K18:M18"/>
    <mergeCell ref="K19:M19"/>
    <mergeCell ref="Q27:V27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T4:V4"/>
    <mergeCell ref="W4:Y4"/>
    <mergeCell ref="Z4:AB4"/>
    <mergeCell ref="AC4:AE4"/>
    <mergeCell ref="AF4:AH4"/>
    <mergeCell ref="AI4:AK4"/>
    <mergeCell ref="B4:D4"/>
    <mergeCell ref="E4:G4"/>
    <mergeCell ref="H4:J4"/>
    <mergeCell ref="K4:M4"/>
    <mergeCell ref="N4:P4"/>
    <mergeCell ref="Q4:S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F37"/>
  <sheetViews>
    <sheetView zoomScale="85" zoomScaleNormal="85" zoomScalePageLayoutView="0" workbookViewId="0" topLeftCell="A1">
      <selection activeCell="D23" sqref="D23"/>
    </sheetView>
  </sheetViews>
  <sheetFormatPr defaultColWidth="8.88671875" defaultRowHeight="15"/>
  <cols>
    <col min="2" max="2" width="11.10546875" style="0" customWidth="1"/>
    <col min="3" max="3" width="13.77734375" style="0" customWidth="1"/>
    <col min="4" max="4" width="19.3359375" style="0" customWidth="1"/>
    <col min="5" max="5" width="10.88671875" style="0" customWidth="1"/>
    <col min="6" max="6" width="10.4453125" style="0" customWidth="1"/>
  </cols>
  <sheetData>
    <row r="6" spans="1:6" ht="15.75">
      <c r="A6" s="61" t="s">
        <v>90</v>
      </c>
      <c r="B6" s="61"/>
      <c r="C6" s="61"/>
      <c r="D6" s="61"/>
      <c r="E6" s="61"/>
      <c r="F6" s="61"/>
    </row>
    <row r="7" spans="1:6" ht="82.5" customHeight="1">
      <c r="A7" s="2"/>
      <c r="B7" s="37" t="s">
        <v>0</v>
      </c>
      <c r="C7" s="37" t="s">
        <v>1</v>
      </c>
      <c r="D7" s="37" t="s">
        <v>5</v>
      </c>
      <c r="E7" s="37" t="s">
        <v>6</v>
      </c>
      <c r="F7" s="38" t="s">
        <v>2</v>
      </c>
    </row>
    <row r="8" spans="1:6" ht="15">
      <c r="A8" s="2">
        <v>1958</v>
      </c>
      <c r="B8" s="30">
        <v>138000</v>
      </c>
      <c r="C8" s="30">
        <v>5900</v>
      </c>
      <c r="D8" s="30">
        <v>302000</v>
      </c>
      <c r="E8" s="30"/>
      <c r="F8" s="30">
        <f aca="true" t="shared" si="0" ref="F8:F23">SUM(B8:E8)</f>
        <v>445900</v>
      </c>
    </row>
    <row r="9" spans="1:6" ht="15">
      <c r="A9" s="39">
        <v>1959</v>
      </c>
      <c r="B9" s="36" t="s">
        <v>91</v>
      </c>
      <c r="C9" s="36"/>
      <c r="D9" s="36" t="s">
        <v>91</v>
      </c>
      <c r="E9" s="36"/>
      <c r="F9" s="36">
        <f t="shared" si="0"/>
        <v>0</v>
      </c>
    </row>
    <row r="10" spans="1:6" ht="15">
      <c r="A10" s="2">
        <v>1960</v>
      </c>
      <c r="B10" s="30">
        <v>162000</v>
      </c>
      <c r="C10" s="30"/>
      <c r="D10" s="30">
        <v>298000</v>
      </c>
      <c r="E10" s="30"/>
      <c r="F10" s="30">
        <f t="shared" si="0"/>
        <v>460000</v>
      </c>
    </row>
    <row r="11" spans="1:6" ht="15">
      <c r="A11" s="2">
        <v>1961</v>
      </c>
      <c r="B11" s="30">
        <v>165000</v>
      </c>
      <c r="C11" s="30"/>
      <c r="D11" s="30">
        <v>286000</v>
      </c>
      <c r="E11" s="30"/>
      <c r="F11" s="30">
        <f t="shared" si="0"/>
        <v>451000</v>
      </c>
    </row>
    <row r="12" spans="1:6" ht="15">
      <c r="A12" s="2">
        <v>1962</v>
      </c>
      <c r="B12" s="30">
        <v>165000</v>
      </c>
      <c r="C12" s="30"/>
      <c r="D12" s="30">
        <v>297000</v>
      </c>
      <c r="E12" s="30"/>
      <c r="F12" s="30">
        <f t="shared" si="0"/>
        <v>462000</v>
      </c>
    </row>
    <row r="13" spans="1:6" ht="15">
      <c r="A13" s="2">
        <v>1963</v>
      </c>
      <c r="B13" s="30">
        <v>186000</v>
      </c>
      <c r="C13" s="30"/>
      <c r="D13" s="30">
        <v>404000</v>
      </c>
      <c r="E13" s="30"/>
      <c r="F13" s="30">
        <f t="shared" si="0"/>
        <v>590000</v>
      </c>
    </row>
    <row r="14" spans="1:6" ht="15">
      <c r="A14" s="2">
        <v>1964</v>
      </c>
      <c r="B14" s="30">
        <v>218000</v>
      </c>
      <c r="C14" s="30">
        <v>7900</v>
      </c>
      <c r="D14" s="30">
        <v>327500</v>
      </c>
      <c r="E14" s="30"/>
      <c r="F14" s="30">
        <f t="shared" si="0"/>
        <v>553400</v>
      </c>
    </row>
    <row r="15" spans="1:6" ht="15">
      <c r="A15" s="2">
        <v>1965</v>
      </c>
      <c r="B15" s="30">
        <v>260000</v>
      </c>
      <c r="C15" s="30"/>
      <c r="D15" s="30">
        <v>335500</v>
      </c>
      <c r="E15" s="30"/>
      <c r="F15" s="30">
        <f t="shared" si="0"/>
        <v>595500</v>
      </c>
    </row>
    <row r="16" spans="1:6" ht="15">
      <c r="A16" s="2">
        <v>1966</v>
      </c>
      <c r="B16" s="30">
        <v>282300</v>
      </c>
      <c r="C16" s="30"/>
      <c r="D16" s="30">
        <v>370500</v>
      </c>
      <c r="E16" s="30"/>
      <c r="F16" s="30">
        <f t="shared" si="0"/>
        <v>652800</v>
      </c>
    </row>
    <row r="17" spans="1:6" ht="15">
      <c r="A17" s="2">
        <v>1967</v>
      </c>
      <c r="B17" s="30">
        <v>296000</v>
      </c>
      <c r="C17" s="30"/>
      <c r="D17" s="30">
        <v>437000</v>
      </c>
      <c r="E17" s="30"/>
      <c r="F17" s="30">
        <f t="shared" si="0"/>
        <v>733000</v>
      </c>
    </row>
    <row r="18" spans="1:6" ht="15">
      <c r="A18" s="2">
        <v>1968</v>
      </c>
      <c r="B18" s="30">
        <v>325000</v>
      </c>
      <c r="C18" s="30"/>
      <c r="D18" s="30">
        <v>575500</v>
      </c>
      <c r="E18" s="30"/>
      <c r="F18" s="30">
        <f t="shared" si="0"/>
        <v>900500</v>
      </c>
    </row>
    <row r="19" spans="1:6" ht="15">
      <c r="A19" s="2">
        <v>1969</v>
      </c>
      <c r="B19" s="30">
        <v>392000</v>
      </c>
      <c r="C19" s="30">
        <v>15000</v>
      </c>
      <c r="D19" s="30">
        <v>484000</v>
      </c>
      <c r="E19" s="30"/>
      <c r="F19" s="30">
        <f t="shared" si="0"/>
        <v>891000</v>
      </c>
    </row>
    <row r="20" spans="1:6" ht="15">
      <c r="A20" s="2">
        <v>1970</v>
      </c>
      <c r="B20" s="30">
        <v>464000</v>
      </c>
      <c r="C20" s="30">
        <v>19000</v>
      </c>
      <c r="D20" s="30">
        <v>697000</v>
      </c>
      <c r="E20" s="30"/>
      <c r="F20" s="30">
        <f t="shared" si="0"/>
        <v>1180000</v>
      </c>
    </row>
    <row r="21" spans="1:6" ht="15">
      <c r="A21" s="2">
        <v>1971</v>
      </c>
      <c r="B21" s="30">
        <v>539700</v>
      </c>
      <c r="C21" s="30">
        <v>21500</v>
      </c>
      <c r="D21" s="30">
        <v>838500</v>
      </c>
      <c r="E21" s="30">
        <v>1800</v>
      </c>
      <c r="F21" s="30">
        <f t="shared" si="0"/>
        <v>1401500</v>
      </c>
    </row>
    <row r="22" spans="1:6" ht="15">
      <c r="A22" s="2">
        <v>1972</v>
      </c>
      <c r="B22" s="30">
        <v>592000</v>
      </c>
      <c r="C22" s="30">
        <v>24000</v>
      </c>
      <c r="D22" s="30">
        <v>852000</v>
      </c>
      <c r="E22" s="30">
        <v>1900</v>
      </c>
      <c r="F22" s="30">
        <f t="shared" si="0"/>
        <v>1469900</v>
      </c>
    </row>
    <row r="23" spans="1:6" ht="15">
      <c r="A23" s="2">
        <v>1973</v>
      </c>
      <c r="B23" s="30">
        <v>666100</v>
      </c>
      <c r="C23" s="30">
        <v>37900</v>
      </c>
      <c r="D23" s="30">
        <v>995000</v>
      </c>
      <c r="E23" s="30"/>
      <c r="F23" s="30">
        <f t="shared" si="0"/>
        <v>1699000</v>
      </c>
    </row>
    <row r="25" ht="15">
      <c r="A25" t="s">
        <v>92</v>
      </c>
    </row>
    <row r="37" spans="2:6" ht="15">
      <c r="B37" s="1"/>
      <c r="C37" s="1"/>
      <c r="E37" s="1"/>
      <c r="F37" s="1"/>
    </row>
  </sheetData>
  <sheetProtection/>
  <mergeCells count="1"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I18" sqref="I18"/>
    </sheetView>
  </sheetViews>
  <sheetFormatPr defaultColWidth="8.88671875" defaultRowHeight="15"/>
  <cols>
    <col min="3" max="3" width="11.99609375" style="0" customWidth="1"/>
    <col min="10" max="10" width="11.4453125" style="0" customWidth="1"/>
  </cols>
  <sheetData>
    <row r="2" spans="1:10" ht="15.75">
      <c r="A2" s="61" t="s">
        <v>90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90">
      <c r="A3" s="29" t="s">
        <v>89</v>
      </c>
      <c r="B3" s="28" t="s">
        <v>0</v>
      </c>
      <c r="C3" s="28" t="s">
        <v>1</v>
      </c>
      <c r="D3" s="28" t="s">
        <v>3</v>
      </c>
      <c r="E3" s="28" t="s">
        <v>4</v>
      </c>
      <c r="F3" s="28" t="s">
        <v>6</v>
      </c>
      <c r="G3" s="28" t="s">
        <v>8</v>
      </c>
      <c r="H3" s="28" t="s">
        <v>9</v>
      </c>
      <c r="I3" s="28" t="s">
        <v>7</v>
      </c>
      <c r="J3" s="29" t="s">
        <v>2</v>
      </c>
    </row>
    <row r="4" spans="1:10" ht="15">
      <c r="A4" s="29">
        <v>1973</v>
      </c>
      <c r="B4" s="28"/>
      <c r="C4" s="28"/>
      <c r="D4" s="28"/>
      <c r="E4" s="28"/>
      <c r="F4" s="28"/>
      <c r="G4" s="28"/>
      <c r="H4" s="28"/>
      <c r="I4" s="30">
        <v>995000</v>
      </c>
      <c r="J4" s="29"/>
    </row>
    <row r="5" spans="1:10" ht="15">
      <c r="A5" s="27">
        <v>1974</v>
      </c>
      <c r="B5" s="30">
        <v>1043000</v>
      </c>
      <c r="C5" s="30">
        <v>53000</v>
      </c>
      <c r="D5" s="30"/>
      <c r="E5" s="30"/>
      <c r="F5" s="30"/>
      <c r="G5" s="30"/>
      <c r="H5" s="30"/>
      <c r="I5" s="30">
        <f>$I$4+($I$8-$I$4)*0.25</f>
        <v>1317822.5</v>
      </c>
      <c r="J5" s="30">
        <f aca="true" t="shared" si="0" ref="J5:J17">SUM(B5:I5)</f>
        <v>2413822.5</v>
      </c>
    </row>
    <row r="6" spans="1:10" ht="15">
      <c r="A6" s="27">
        <v>1975</v>
      </c>
      <c r="B6" s="30">
        <v>1363900</v>
      </c>
      <c r="C6" s="30">
        <v>111100</v>
      </c>
      <c r="D6" s="30"/>
      <c r="E6" s="30"/>
      <c r="F6" s="30"/>
      <c r="G6" s="30"/>
      <c r="H6" s="30"/>
      <c r="I6" s="30">
        <f>I4+($I$8-$I$4)*0.5</f>
        <v>1640645</v>
      </c>
      <c r="J6" s="30">
        <f>SUM(B6:I6)</f>
        <v>3115645</v>
      </c>
    </row>
    <row r="7" spans="1:10" ht="15">
      <c r="A7" s="27">
        <v>1976</v>
      </c>
      <c r="B7" s="30">
        <v>1488000</v>
      </c>
      <c r="C7" s="30">
        <v>161000</v>
      </c>
      <c r="D7" s="30"/>
      <c r="E7" s="30"/>
      <c r="F7" s="30"/>
      <c r="G7" s="30"/>
      <c r="H7" s="30"/>
      <c r="I7" s="30">
        <f>I4+($I$8-$I$4)*0.75</f>
        <v>1963467.5</v>
      </c>
      <c r="J7" s="30">
        <f t="shared" si="0"/>
        <v>3612467.5</v>
      </c>
    </row>
    <row r="8" spans="1:10" ht="15">
      <c r="A8" s="27">
        <v>1977</v>
      </c>
      <c r="B8" s="30">
        <v>1771000</v>
      </c>
      <c r="C8" s="30">
        <v>207000</v>
      </c>
      <c r="D8" s="30"/>
      <c r="E8" s="30"/>
      <c r="F8" s="30"/>
      <c r="G8" s="30"/>
      <c r="H8" s="30"/>
      <c r="I8" s="30">
        <f>I14-A23</f>
        <v>2286290</v>
      </c>
      <c r="J8" s="30">
        <f t="shared" si="0"/>
        <v>4264290</v>
      </c>
    </row>
    <row r="9" spans="1:10" ht="15">
      <c r="A9" s="27">
        <v>1978</v>
      </c>
      <c r="B9" s="30">
        <v>1805000</v>
      </c>
      <c r="C9" s="30">
        <v>209000</v>
      </c>
      <c r="D9" s="30">
        <v>33000</v>
      </c>
      <c r="E9" s="30"/>
      <c r="F9" s="30"/>
      <c r="G9" s="30"/>
      <c r="H9" s="30"/>
      <c r="I9" s="30">
        <f>I8+($I$14-$I$8)/6</f>
        <v>2723241.6666666665</v>
      </c>
      <c r="J9" s="30">
        <f t="shared" si="0"/>
        <v>4770241.666666666</v>
      </c>
    </row>
    <row r="10" spans="1:10" ht="15">
      <c r="A10" s="27">
        <v>1979</v>
      </c>
      <c r="B10" s="30">
        <v>2207000</v>
      </c>
      <c r="C10" s="30">
        <v>226000</v>
      </c>
      <c r="D10" s="30">
        <v>40000</v>
      </c>
      <c r="E10" s="30">
        <v>37000</v>
      </c>
      <c r="F10" s="30"/>
      <c r="G10" s="30"/>
      <c r="H10" s="30"/>
      <c r="I10" s="30">
        <f>I9+($I$14-$I$8)/6</f>
        <v>3160193.333333333</v>
      </c>
      <c r="J10" s="30">
        <f t="shared" si="0"/>
        <v>5670193.333333333</v>
      </c>
    </row>
    <row r="11" spans="1:10" ht="15">
      <c r="A11" s="27">
        <v>1980</v>
      </c>
      <c r="B11" s="30">
        <v>2730000</v>
      </c>
      <c r="C11" s="30">
        <v>478000</v>
      </c>
      <c r="D11" s="30"/>
      <c r="E11" s="30">
        <v>32000</v>
      </c>
      <c r="F11" s="30">
        <v>26000</v>
      </c>
      <c r="G11" s="30"/>
      <c r="H11" s="30"/>
      <c r="I11" s="30">
        <f>I10+($I$14-$I$8)/6</f>
        <v>3597144.9999999995</v>
      </c>
      <c r="J11" s="30">
        <f t="shared" si="0"/>
        <v>6863145</v>
      </c>
    </row>
    <row r="12" spans="1:10" ht="15">
      <c r="A12" s="27">
        <v>1981</v>
      </c>
      <c r="B12" s="30">
        <v>2975000</v>
      </c>
      <c r="C12" s="30">
        <v>855000</v>
      </c>
      <c r="D12" s="30"/>
      <c r="E12" s="30"/>
      <c r="F12" s="30">
        <v>34000</v>
      </c>
      <c r="G12" s="30"/>
      <c r="H12" s="30"/>
      <c r="I12" s="30">
        <f>I11+($I$14-$I$8)/6</f>
        <v>4034096.666666666</v>
      </c>
      <c r="J12" s="30">
        <f t="shared" si="0"/>
        <v>7898096.666666666</v>
      </c>
    </row>
    <row r="13" spans="1:10" ht="15">
      <c r="A13" s="27">
        <v>1982</v>
      </c>
      <c r="B13" s="30">
        <v>3051000</v>
      </c>
      <c r="C13" s="30">
        <v>860500</v>
      </c>
      <c r="D13" s="30"/>
      <c r="E13" s="30">
        <v>38500</v>
      </c>
      <c r="F13" s="30"/>
      <c r="G13" s="30"/>
      <c r="H13" s="30"/>
      <c r="I13" s="30">
        <f>I12+($I$14-$I$8)/6</f>
        <v>4471048.333333333</v>
      </c>
      <c r="J13" s="30">
        <f t="shared" si="0"/>
        <v>8421048.333333332</v>
      </c>
    </row>
    <row r="14" spans="1:10" ht="15">
      <c r="A14" s="27">
        <v>1983</v>
      </c>
      <c r="B14" s="30">
        <v>3245000</v>
      </c>
      <c r="C14" s="30">
        <v>742000</v>
      </c>
      <c r="D14" s="30"/>
      <c r="E14" s="30"/>
      <c r="F14" s="30">
        <v>44000</v>
      </c>
      <c r="G14" s="30"/>
      <c r="H14" s="30"/>
      <c r="I14" s="30">
        <v>4908000</v>
      </c>
      <c r="J14" s="30">
        <f t="shared" si="0"/>
        <v>8939000</v>
      </c>
    </row>
    <row r="15" spans="1:10" ht="15">
      <c r="A15" s="27">
        <v>1984</v>
      </c>
      <c r="B15" s="30">
        <v>3370000</v>
      </c>
      <c r="C15" s="30">
        <v>903000</v>
      </c>
      <c r="D15" s="30"/>
      <c r="E15" s="30"/>
      <c r="F15" s="30">
        <v>47000</v>
      </c>
      <c r="G15" s="30"/>
      <c r="H15" s="30"/>
      <c r="I15" s="30">
        <v>5473000</v>
      </c>
      <c r="J15" s="30">
        <f t="shared" si="0"/>
        <v>9793000</v>
      </c>
    </row>
    <row r="16" spans="1:10" ht="15">
      <c r="A16" s="27">
        <v>1985</v>
      </c>
      <c r="B16" s="30">
        <v>3506000</v>
      </c>
      <c r="C16" s="30">
        <v>1063000</v>
      </c>
      <c r="D16" s="27"/>
      <c r="E16" s="27"/>
      <c r="F16" s="30">
        <v>52000</v>
      </c>
      <c r="G16" s="30">
        <v>338000</v>
      </c>
      <c r="H16" s="30"/>
      <c r="I16" s="27">
        <v>5981000</v>
      </c>
      <c r="J16" s="30">
        <f t="shared" si="0"/>
        <v>10940000</v>
      </c>
    </row>
    <row r="17" spans="1:10" ht="15">
      <c r="A17" s="27">
        <v>1986</v>
      </c>
      <c r="B17" s="30">
        <v>3814000</v>
      </c>
      <c r="C17" s="30">
        <v>1503000</v>
      </c>
      <c r="D17" s="27"/>
      <c r="E17" s="27"/>
      <c r="F17" s="30">
        <v>53000</v>
      </c>
      <c r="G17" s="30">
        <v>162000</v>
      </c>
      <c r="H17" s="30">
        <v>150000</v>
      </c>
      <c r="I17" s="30">
        <v>5416000</v>
      </c>
      <c r="J17" s="30">
        <f t="shared" si="0"/>
        <v>11098000</v>
      </c>
    </row>
    <row r="20" spans="1:10" ht="15">
      <c r="A20" s="63" t="s">
        <v>84</v>
      </c>
      <c r="B20" s="63"/>
      <c r="C20" s="63"/>
      <c r="D20" s="63"/>
      <c r="E20" s="63"/>
      <c r="F20" s="63"/>
      <c r="G20" s="63"/>
      <c r="H20" s="63"/>
      <c r="I20" s="63"/>
      <c r="J20" s="63"/>
    </row>
    <row r="21" spans="1:10" ht="15">
      <c r="A21" s="63"/>
      <c r="B21" s="63"/>
      <c r="C21" s="63"/>
      <c r="D21" s="63"/>
      <c r="E21" s="63"/>
      <c r="F21" s="63"/>
      <c r="G21" s="63"/>
      <c r="H21" s="63"/>
      <c r="I21" s="63"/>
      <c r="J21" s="63"/>
    </row>
    <row r="22" spans="1:10" ht="15">
      <c r="A22" s="42" t="s">
        <v>159</v>
      </c>
      <c r="B22" s="41"/>
      <c r="C22" s="41"/>
      <c r="D22" s="41"/>
      <c r="E22" s="41"/>
      <c r="F22" s="41"/>
      <c r="G22" s="41"/>
      <c r="H22" s="41"/>
      <c r="I22" s="41"/>
      <c r="J22" s="41"/>
    </row>
    <row r="23" ht="15">
      <c r="A23">
        <f>(4908000-995000)*0.67</f>
        <v>2621710</v>
      </c>
    </row>
    <row r="24" ht="15">
      <c r="A24" t="s">
        <v>92</v>
      </c>
    </row>
  </sheetData>
  <sheetProtection/>
  <mergeCells count="2">
    <mergeCell ref="A20:J21"/>
    <mergeCell ref="A2:J2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L12"/>
  <sheetViews>
    <sheetView zoomScalePageLayoutView="0" workbookViewId="0" topLeftCell="A1">
      <selection activeCell="L9" sqref="L9"/>
    </sheetView>
  </sheetViews>
  <sheetFormatPr defaultColWidth="8.88671875" defaultRowHeight="15"/>
  <cols>
    <col min="3" max="3" width="11.6640625" style="0" customWidth="1"/>
    <col min="4" max="4" width="11.99609375" style="0" customWidth="1"/>
    <col min="6" max="6" width="9.88671875" style="0" bestFit="1" customWidth="1"/>
    <col min="7" max="7" width="12.88671875" style="0" customWidth="1"/>
    <col min="9" max="9" width="9.99609375" style="0" customWidth="1"/>
    <col min="11" max="11" width="14.99609375" style="0" bestFit="1" customWidth="1"/>
    <col min="12" max="12" width="9.88671875" style="0" bestFit="1" customWidth="1"/>
  </cols>
  <sheetData>
    <row r="3" spans="2:12" ht="15.75">
      <c r="B3" s="84" t="s">
        <v>85</v>
      </c>
      <c r="C3" s="84"/>
      <c r="D3" s="84"/>
      <c r="E3" s="84"/>
      <c r="F3" s="85"/>
      <c r="G3" s="86" t="s">
        <v>86</v>
      </c>
      <c r="H3" s="84"/>
      <c r="I3" s="84"/>
      <c r="J3" s="84"/>
      <c r="K3" s="85"/>
      <c r="L3" s="1"/>
    </row>
    <row r="4" spans="1:12" ht="90">
      <c r="A4" s="29" t="s">
        <v>89</v>
      </c>
      <c r="B4" s="28" t="s">
        <v>0</v>
      </c>
      <c r="C4" s="28" t="s">
        <v>1</v>
      </c>
      <c r="D4" s="28" t="s">
        <v>11</v>
      </c>
      <c r="E4" s="28" t="s">
        <v>6</v>
      </c>
      <c r="F4" s="32" t="s">
        <v>13</v>
      </c>
      <c r="G4" s="28" t="s">
        <v>88</v>
      </c>
      <c r="H4" s="28" t="s">
        <v>10</v>
      </c>
      <c r="I4" s="28" t="s">
        <v>87</v>
      </c>
      <c r="J4" s="28" t="s">
        <v>12</v>
      </c>
      <c r="K4" s="35" t="s">
        <v>14</v>
      </c>
      <c r="L4" s="31" t="s">
        <v>15</v>
      </c>
    </row>
    <row r="5" spans="1:12" ht="15.75">
      <c r="A5" s="27">
        <v>1987</v>
      </c>
      <c r="B5" s="30">
        <v>4101000</v>
      </c>
      <c r="C5" s="30">
        <v>1472000</v>
      </c>
      <c r="D5" s="30">
        <v>5367000</v>
      </c>
      <c r="E5" s="30">
        <v>66000</v>
      </c>
      <c r="F5" s="33">
        <f>SUM(B5:E5)</f>
        <v>11006000</v>
      </c>
      <c r="G5" s="30">
        <v>15000</v>
      </c>
      <c r="H5" s="30">
        <v>367000</v>
      </c>
      <c r="I5" s="30">
        <v>111000</v>
      </c>
      <c r="J5" s="30"/>
      <c r="K5" s="33">
        <f>SUM(G5:J5)</f>
        <v>493000</v>
      </c>
      <c r="L5" s="31">
        <f>F5+K5</f>
        <v>11499000</v>
      </c>
    </row>
    <row r="6" spans="1:12" ht="15.75">
      <c r="A6" s="27">
        <v>1988</v>
      </c>
      <c r="B6" s="30">
        <v>4412000</v>
      </c>
      <c r="C6" s="30">
        <v>1597000</v>
      </c>
      <c r="D6" s="30">
        <v>5873000</v>
      </c>
      <c r="E6" s="30">
        <v>66000</v>
      </c>
      <c r="F6" s="33">
        <f>SUM(B6:E6)</f>
        <v>11948000</v>
      </c>
      <c r="G6" s="30">
        <v>40000</v>
      </c>
      <c r="H6" s="30">
        <v>892000</v>
      </c>
      <c r="I6" s="30">
        <v>626000</v>
      </c>
      <c r="J6" s="30"/>
      <c r="K6" s="33">
        <f>SUM(G6:J6)</f>
        <v>1558000</v>
      </c>
      <c r="L6" s="31">
        <f>F6+K6</f>
        <v>13506000</v>
      </c>
    </row>
    <row r="7" spans="1:12" ht="15.75">
      <c r="A7" s="27">
        <v>1989</v>
      </c>
      <c r="B7" s="30">
        <v>5152000</v>
      </c>
      <c r="C7" s="30">
        <v>1932000</v>
      </c>
      <c r="D7" s="30">
        <v>7695000</v>
      </c>
      <c r="E7" s="30">
        <v>69000</v>
      </c>
      <c r="F7" s="33">
        <f>SUM(B7:E7)</f>
        <v>14848000</v>
      </c>
      <c r="G7" s="30">
        <v>120000</v>
      </c>
      <c r="H7" s="30">
        <v>558000</v>
      </c>
      <c r="I7" s="30">
        <v>763000</v>
      </c>
      <c r="J7" s="30">
        <v>830000</v>
      </c>
      <c r="K7" s="33">
        <f>SUM(G7:J7)</f>
        <v>2271000</v>
      </c>
      <c r="L7" s="31">
        <f>F7+K7-J7</f>
        <v>16289000</v>
      </c>
    </row>
    <row r="8" spans="1:12" ht="15.75">
      <c r="A8" s="27">
        <v>1990</v>
      </c>
      <c r="B8" s="30">
        <v>5652000</v>
      </c>
      <c r="C8" s="30">
        <v>3104500</v>
      </c>
      <c r="D8" s="30">
        <v>7911500</v>
      </c>
      <c r="E8" s="30">
        <v>86000</v>
      </c>
      <c r="F8" s="33">
        <f>SUM(B8:E8)</f>
        <v>16754000</v>
      </c>
      <c r="G8" s="30">
        <v>345000</v>
      </c>
      <c r="H8" s="30">
        <v>576000</v>
      </c>
      <c r="I8" s="30">
        <v>1076000</v>
      </c>
      <c r="J8" s="27">
        <v>2205000</v>
      </c>
      <c r="K8" s="33">
        <f>SUM(G8:J8)</f>
        <v>4202000</v>
      </c>
      <c r="L8" s="31">
        <f>F8+K8-J8</f>
        <v>18751000</v>
      </c>
    </row>
    <row r="9" spans="1:12" ht="15.75">
      <c r="A9" s="27">
        <v>1991</v>
      </c>
      <c r="B9" s="30">
        <v>6380000</v>
      </c>
      <c r="C9" s="30">
        <v>3228500</v>
      </c>
      <c r="D9" s="30">
        <v>9789500</v>
      </c>
      <c r="E9" s="30">
        <v>95000</v>
      </c>
      <c r="F9" s="33">
        <f>SUM(B9:E9)</f>
        <v>19493000</v>
      </c>
      <c r="G9" s="30">
        <v>891000</v>
      </c>
      <c r="H9" s="30">
        <v>340000</v>
      </c>
      <c r="I9" s="30">
        <v>804000</v>
      </c>
      <c r="J9" s="27">
        <v>1500000</v>
      </c>
      <c r="K9" s="33">
        <f>SUM(G9:J9)</f>
        <v>3535000</v>
      </c>
      <c r="L9" s="31">
        <f>F9+K9-J9</f>
        <v>21528000</v>
      </c>
    </row>
    <row r="10" spans="1:12" ht="15">
      <c r="A10" s="27">
        <v>1992</v>
      </c>
      <c r="B10" s="27"/>
      <c r="C10" s="27"/>
      <c r="D10" s="27"/>
      <c r="E10" s="27"/>
      <c r="F10" s="34"/>
      <c r="G10" s="27"/>
      <c r="H10" s="27"/>
      <c r="I10" s="27"/>
      <c r="J10" s="27"/>
      <c r="K10" s="34"/>
      <c r="L10" s="27"/>
    </row>
    <row r="12" ht="15">
      <c r="A12" t="s">
        <v>92</v>
      </c>
    </row>
  </sheetData>
  <sheetProtection/>
  <mergeCells count="2">
    <mergeCell ref="B3:F3"/>
    <mergeCell ref="G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9" sqref="E9"/>
    </sheetView>
  </sheetViews>
  <sheetFormatPr defaultColWidth="8.88671875" defaultRowHeight="15"/>
  <cols>
    <col min="3" max="3" width="29.5546875" style="0" customWidth="1"/>
    <col min="4" max="5" width="29.3359375" style="2" customWidth="1"/>
    <col min="6" max="6" width="19.88671875" style="0" customWidth="1"/>
  </cols>
  <sheetData>
    <row r="1" ht="15">
      <c r="A1" t="s">
        <v>94</v>
      </c>
    </row>
    <row r="3" spans="3:6" s="59" customFormat="1" ht="30">
      <c r="C3" s="59" t="s">
        <v>16</v>
      </c>
      <c r="D3" s="60" t="s">
        <v>151</v>
      </c>
      <c r="E3" s="59" t="s">
        <v>161</v>
      </c>
      <c r="F3" s="59" t="s">
        <v>475</v>
      </c>
    </row>
    <row r="4" spans="2:6" ht="15">
      <c r="B4" t="s">
        <v>130</v>
      </c>
      <c r="C4">
        <v>24476000</v>
      </c>
      <c r="D4" s="2">
        <v>24476000</v>
      </c>
      <c r="E4"/>
      <c r="F4">
        <f>D4</f>
        <v>24476000</v>
      </c>
    </row>
    <row r="5" spans="2:6" ht="15">
      <c r="B5" t="s">
        <v>131</v>
      </c>
      <c r="C5">
        <v>26657000</v>
      </c>
      <c r="D5" s="2">
        <v>26657000</v>
      </c>
      <c r="E5">
        <v>1600000</v>
      </c>
      <c r="F5">
        <f>D5-E5</f>
        <v>25057000</v>
      </c>
    </row>
    <row r="6" spans="2:6" ht="15">
      <c r="B6" t="s">
        <v>132</v>
      </c>
      <c r="C6">
        <v>30421000</v>
      </c>
      <c r="D6" s="2">
        <v>30421000</v>
      </c>
      <c r="E6">
        <f>D6*$I$8</f>
        <v>4844687.869395993</v>
      </c>
      <c r="F6">
        <f>D6-E6</f>
        <v>25576312.130604006</v>
      </c>
    </row>
    <row r="7" spans="2:8" ht="15">
      <c r="B7" t="s">
        <v>133</v>
      </c>
      <c r="C7">
        <v>28765000</v>
      </c>
      <c r="D7" s="2">
        <v>28765000</v>
      </c>
      <c r="E7">
        <f>D7*$I$8</f>
        <v>4580962.051319014</v>
      </c>
      <c r="F7">
        <f>D7-E7</f>
        <v>24184037.948680986</v>
      </c>
      <c r="H7">
        <v>7430</v>
      </c>
    </row>
    <row r="8" spans="2:9" ht="15">
      <c r="B8" t="s">
        <v>134</v>
      </c>
      <c r="C8">
        <v>27748000</v>
      </c>
      <c r="D8" s="2">
        <v>27748000</v>
      </c>
      <c r="E8">
        <f>D8*$I$8</f>
        <v>4419000</v>
      </c>
      <c r="F8">
        <f>D8-E8</f>
        <v>23329000</v>
      </c>
      <c r="H8">
        <v>7466</v>
      </c>
      <c r="I8">
        <f>(H8-H9)/D8*1000</f>
        <v>0.15925472106097738</v>
      </c>
    </row>
    <row r="9" spans="2:8" ht="15">
      <c r="B9" t="s">
        <v>135</v>
      </c>
      <c r="C9">
        <v>23898000</v>
      </c>
      <c r="D9" s="2">
        <v>23898000</v>
      </c>
      <c r="E9"/>
      <c r="F9">
        <f aca="true" t="shared" si="0" ref="F9:F26">D9</f>
        <v>23898000</v>
      </c>
      <c r="H9">
        <v>3047</v>
      </c>
    </row>
    <row r="10" spans="2:6" ht="15">
      <c r="B10" t="s">
        <v>136</v>
      </c>
      <c r="C10">
        <v>26180000</v>
      </c>
      <c r="D10" s="2">
        <v>26180000</v>
      </c>
      <c r="F10">
        <f t="shared" si="0"/>
        <v>26180000</v>
      </c>
    </row>
    <row r="11" spans="2:6" ht="15">
      <c r="B11" t="s">
        <v>137</v>
      </c>
      <c r="C11">
        <v>28555000</v>
      </c>
      <c r="D11" s="2">
        <v>28788000</v>
      </c>
      <c r="F11">
        <f t="shared" si="0"/>
        <v>28788000</v>
      </c>
    </row>
    <row r="12" spans="2:6" ht="15">
      <c r="B12" t="s">
        <v>138</v>
      </c>
      <c r="C12">
        <v>31076000</v>
      </c>
      <c r="D12" s="2">
        <v>31076000</v>
      </c>
      <c r="F12">
        <f t="shared" si="0"/>
        <v>31076000</v>
      </c>
    </row>
    <row r="13" spans="2:6" ht="15">
      <c r="B13" t="s">
        <v>139</v>
      </c>
      <c r="C13">
        <v>34088000</v>
      </c>
      <c r="D13" s="2">
        <v>34088000</v>
      </c>
      <c r="F13">
        <f t="shared" si="0"/>
        <v>34088000</v>
      </c>
    </row>
    <row r="14" spans="2:6" ht="15">
      <c r="B14" t="s">
        <v>140</v>
      </c>
      <c r="C14">
        <v>36297000</v>
      </c>
      <c r="D14" s="2">
        <v>36297000</v>
      </c>
      <c r="F14">
        <f t="shared" si="0"/>
        <v>36297000</v>
      </c>
    </row>
    <row r="15" spans="2:6" ht="15">
      <c r="B15" t="s">
        <v>141</v>
      </c>
      <c r="C15">
        <v>36109000</v>
      </c>
      <c r="D15" s="2">
        <v>36109000</v>
      </c>
      <c r="F15">
        <f t="shared" si="0"/>
        <v>36109000</v>
      </c>
    </row>
    <row r="16" spans="2:6" ht="15">
      <c r="B16" t="s">
        <v>142</v>
      </c>
      <c r="D16" s="2">
        <v>40420000</v>
      </c>
      <c r="F16">
        <f t="shared" si="0"/>
        <v>40420000</v>
      </c>
    </row>
    <row r="17" spans="2:6" ht="15">
      <c r="B17" t="s">
        <v>143</v>
      </c>
      <c r="D17" s="2">
        <v>38146000</v>
      </c>
      <c r="F17">
        <f t="shared" si="0"/>
        <v>38146000</v>
      </c>
    </row>
    <row r="18" spans="2:6" ht="15">
      <c r="B18" t="s">
        <v>144</v>
      </c>
      <c r="D18" s="2">
        <v>42116000</v>
      </c>
      <c r="F18">
        <f t="shared" si="0"/>
        <v>42116000</v>
      </c>
    </row>
    <row r="19" spans="2:6" ht="15">
      <c r="B19" t="s">
        <v>145</v>
      </c>
      <c r="D19" s="2">
        <v>43170000</v>
      </c>
      <c r="F19">
        <f t="shared" si="0"/>
        <v>43170000</v>
      </c>
    </row>
    <row r="20" spans="2:6" ht="15">
      <c r="B20" t="s">
        <v>146</v>
      </c>
      <c r="D20" s="2">
        <v>40324000</v>
      </c>
      <c r="F20">
        <f t="shared" si="0"/>
        <v>40324000</v>
      </c>
    </row>
    <row r="21" spans="2:6" ht="15">
      <c r="B21" t="s">
        <v>147</v>
      </c>
      <c r="D21" s="2">
        <v>38170000</v>
      </c>
      <c r="F21">
        <f t="shared" si="0"/>
        <v>38170000</v>
      </c>
    </row>
    <row r="22" spans="2:6" ht="15">
      <c r="B22" t="s">
        <v>148</v>
      </c>
      <c r="D22" s="2">
        <v>36964000</v>
      </c>
      <c r="F22">
        <f t="shared" si="0"/>
        <v>36964000</v>
      </c>
    </row>
    <row r="23" spans="2:6" ht="15">
      <c r="B23" t="s">
        <v>149</v>
      </c>
      <c r="D23" s="2">
        <v>34666000</v>
      </c>
      <c r="F23">
        <f t="shared" si="0"/>
        <v>34666000</v>
      </c>
    </row>
    <row r="24" spans="2:6" ht="15">
      <c r="B24" t="s">
        <v>155</v>
      </c>
      <c r="D24" s="2">
        <v>32300000</v>
      </c>
      <c r="F24">
        <f t="shared" si="0"/>
        <v>32300000</v>
      </c>
    </row>
    <row r="25" spans="2:6" ht="15">
      <c r="B25" t="s">
        <v>156</v>
      </c>
      <c r="D25" s="2">
        <v>30900000</v>
      </c>
      <c r="F25">
        <f t="shared" si="0"/>
        <v>30900000</v>
      </c>
    </row>
    <row r="26" spans="2:6" ht="15">
      <c r="B26" t="s">
        <v>157</v>
      </c>
      <c r="D26" s="2">
        <v>29700000</v>
      </c>
      <c r="F26">
        <f t="shared" si="0"/>
        <v>29700000</v>
      </c>
    </row>
    <row r="28" ht="15">
      <c r="A28" t="s">
        <v>93</v>
      </c>
    </row>
    <row r="30" ht="15">
      <c r="A30" t="s">
        <v>162</v>
      </c>
    </row>
    <row r="31" ht="15">
      <c r="A31" t="s">
        <v>163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D1">
      <pane ySplit="1" topLeftCell="A2" activePane="bottomLeft" state="frozen"/>
      <selection pane="topLeft" activeCell="A1" sqref="A1"/>
      <selection pane="bottomLeft" activeCell="F1" sqref="F1"/>
    </sheetView>
  </sheetViews>
  <sheetFormatPr defaultColWidth="8.88671875" defaultRowHeight="15"/>
  <cols>
    <col min="2" max="2" width="10.6640625" style="0" customWidth="1"/>
    <col min="3" max="3" width="12.99609375" style="0" customWidth="1"/>
    <col min="4" max="4" width="16.3359375" style="0" customWidth="1"/>
    <col min="5" max="5" width="13.21484375" style="0" customWidth="1"/>
    <col min="6" max="6" width="12.21484375" style="0" customWidth="1"/>
    <col min="7" max="7" width="9.99609375" style="47" bestFit="1" customWidth="1"/>
    <col min="8" max="10" width="9.99609375" style="47" customWidth="1"/>
    <col min="11" max="11" width="24.3359375" style="0" customWidth="1"/>
  </cols>
  <sheetData>
    <row r="1" spans="1:11" s="43" customFormat="1" ht="90">
      <c r="A1" s="45"/>
      <c r="B1" s="45" t="s">
        <v>168</v>
      </c>
      <c r="C1" s="46" t="s">
        <v>169</v>
      </c>
      <c r="D1" s="45" t="s">
        <v>150</v>
      </c>
      <c r="E1" s="45" t="s">
        <v>167</v>
      </c>
      <c r="F1" s="46" t="s">
        <v>166</v>
      </c>
      <c r="G1" s="45" t="s">
        <v>171</v>
      </c>
      <c r="H1" s="46" t="s">
        <v>474</v>
      </c>
      <c r="I1" s="45" t="s">
        <v>476</v>
      </c>
      <c r="J1" s="45" t="s">
        <v>473</v>
      </c>
      <c r="K1" s="43" t="s">
        <v>170</v>
      </c>
    </row>
    <row r="2" spans="1:10" ht="15">
      <c r="A2" t="s">
        <v>95</v>
      </c>
      <c r="B2" s="1">
        <f>'1958-1973'!F8</f>
        <v>445900</v>
      </c>
      <c r="C2">
        <v>48.4</v>
      </c>
      <c r="D2" s="40">
        <f aca="true" t="shared" si="0" ref="D2:D33">IF(B2&lt;&gt;"",$C$56/C2*B2," ")</f>
        <v>8822186.776859503</v>
      </c>
      <c r="E2" s="40">
        <f>D2/$D$2*100</f>
        <v>100</v>
      </c>
      <c r="F2" s="57">
        <v>361247</v>
      </c>
      <c r="G2" s="40">
        <f>F2/$F$2*100</f>
        <v>100</v>
      </c>
      <c r="H2" s="57">
        <f>F2/F3*H3</f>
        <v>33.34118717367228</v>
      </c>
      <c r="I2" s="57">
        <f>H2*F2/100</f>
        <v>120444.0384292759</v>
      </c>
      <c r="J2" s="57">
        <f>I2/$I$2*100</f>
        <v>100</v>
      </c>
    </row>
    <row r="3" spans="1:10" ht="15">
      <c r="A3" t="s">
        <v>96</v>
      </c>
      <c r="B3" s="44">
        <f>(B2+B4)/2</f>
        <v>452950</v>
      </c>
      <c r="C3">
        <v>48.6</v>
      </c>
      <c r="D3" s="40">
        <f t="shared" si="0"/>
        <v>8924792.592592591</v>
      </c>
      <c r="E3" s="40">
        <f>D3/$D$2*100</f>
        <v>101.1630428863989</v>
      </c>
      <c r="F3" s="57">
        <v>378164</v>
      </c>
      <c r="G3" s="40">
        <f aca="true" t="shared" si="1" ref="G3:G59">F3/$F$2*100</f>
        <v>104.68294546390698</v>
      </c>
      <c r="H3" s="57">
        <f>F3/F4*H4</f>
        <v>34.902536786034496</v>
      </c>
      <c r="I3" s="57">
        <f aca="true" t="shared" si="2" ref="I3:I59">H3*F3/100</f>
        <v>131988.8292115395</v>
      </c>
      <c r="J3" s="57">
        <f aca="true" t="shared" si="3" ref="J3:J59">I3/$I$2*100</f>
        <v>109.58519070999321</v>
      </c>
    </row>
    <row r="4" spans="1:10" ht="15">
      <c r="A4" t="s">
        <v>97</v>
      </c>
      <c r="B4" s="1">
        <f>'1958-1973'!F10</f>
        <v>460000</v>
      </c>
      <c r="C4">
        <v>49.1</v>
      </c>
      <c r="D4" s="40">
        <f t="shared" si="0"/>
        <v>8971405.295315683</v>
      </c>
      <c r="E4" s="40">
        <f aca="true" t="shared" si="4" ref="E4:E59">D4/$D$2*100</f>
        <v>101.69140058162878</v>
      </c>
      <c r="F4" s="57">
        <v>400081</v>
      </c>
      <c r="G4" s="40">
        <f t="shared" si="1"/>
        <v>110.74998546700733</v>
      </c>
      <c r="H4" s="57">
        <f>F4/F5*H5</f>
        <v>36.92535994936976</v>
      </c>
      <c r="I4" s="57">
        <f t="shared" si="2"/>
        <v>147731.34933903805</v>
      </c>
      <c r="J4" s="57">
        <f t="shared" si="3"/>
        <v>122.65559280942338</v>
      </c>
    </row>
    <row r="5" spans="1:10" ht="15">
      <c r="A5" t="s">
        <v>98</v>
      </c>
      <c r="B5" s="1">
        <f>'1958-1973'!F11</f>
        <v>451000</v>
      </c>
      <c r="C5">
        <v>50.8</v>
      </c>
      <c r="D5" s="40">
        <f t="shared" si="0"/>
        <v>8501527.55905512</v>
      </c>
      <c r="E5" s="40">
        <f t="shared" si="4"/>
        <v>96.36530912442855</v>
      </c>
      <c r="F5" s="57">
        <v>411133</v>
      </c>
      <c r="G5" s="40">
        <f t="shared" si="1"/>
        <v>113.80938803644045</v>
      </c>
      <c r="H5" s="57">
        <f>F5/F6*H6</f>
        <v>37.94540108644059</v>
      </c>
      <c r="I5" s="57">
        <f t="shared" si="2"/>
        <v>156006.06584871578</v>
      </c>
      <c r="J5" s="57">
        <f t="shared" si="3"/>
        <v>129.52576805229072</v>
      </c>
    </row>
    <row r="6" spans="1:10" ht="15">
      <c r="A6" t="s">
        <v>99</v>
      </c>
      <c r="B6" s="1">
        <f>'1958-1973'!F12</f>
        <v>462000</v>
      </c>
      <c r="C6">
        <v>53</v>
      </c>
      <c r="D6" s="40">
        <f t="shared" si="0"/>
        <v>8347381.132075472</v>
      </c>
      <c r="E6" s="40">
        <f t="shared" si="4"/>
        <v>94.61805041319867</v>
      </c>
      <c r="F6" s="57">
        <v>417142</v>
      </c>
      <c r="G6" s="40">
        <f t="shared" si="1"/>
        <v>115.47279285364307</v>
      </c>
      <c r="H6" s="57">
        <v>38.5</v>
      </c>
      <c r="I6" s="57">
        <f t="shared" si="2"/>
        <v>160599.67</v>
      </c>
      <c r="J6" s="57">
        <f t="shared" si="3"/>
        <v>133.33965889420364</v>
      </c>
    </row>
    <row r="7" spans="1:10" ht="15">
      <c r="A7" t="s">
        <v>100</v>
      </c>
      <c r="B7" s="1">
        <f>'1958-1973'!F13</f>
        <v>590000</v>
      </c>
      <c r="C7">
        <v>54</v>
      </c>
      <c r="D7" s="40">
        <f t="shared" si="0"/>
        <v>10462666.666666668</v>
      </c>
      <c r="E7" s="40">
        <f t="shared" si="4"/>
        <v>118.59493492146555</v>
      </c>
      <c r="F7" s="57">
        <v>436653</v>
      </c>
      <c r="G7" s="40">
        <f t="shared" si="1"/>
        <v>120.87380656448359</v>
      </c>
      <c r="H7" s="57">
        <v>38.1</v>
      </c>
      <c r="I7" s="57">
        <f t="shared" si="2"/>
        <v>166364.793</v>
      </c>
      <c r="J7" s="57">
        <f t="shared" si="3"/>
        <v>138.1262162657295</v>
      </c>
    </row>
    <row r="8" spans="1:10" ht="15">
      <c r="A8" t="s">
        <v>101</v>
      </c>
      <c r="B8" s="1">
        <f>'1958-1973'!F14</f>
        <v>553400</v>
      </c>
      <c r="C8">
        <v>55.8</v>
      </c>
      <c r="D8" s="40">
        <f t="shared" si="0"/>
        <v>9497058.06451613</v>
      </c>
      <c r="E8" s="40">
        <f t="shared" si="4"/>
        <v>107.64970527972505</v>
      </c>
      <c r="F8" s="57">
        <v>462329</v>
      </c>
      <c r="G8" s="40">
        <f t="shared" si="1"/>
        <v>127.98140884214955</v>
      </c>
      <c r="H8" s="57">
        <v>39.6</v>
      </c>
      <c r="I8" s="57">
        <f t="shared" si="2"/>
        <v>183082.284</v>
      </c>
      <c r="J8" s="57">
        <f t="shared" si="3"/>
        <v>152.00609875556853</v>
      </c>
    </row>
    <row r="9" spans="1:10" ht="15">
      <c r="A9" t="s">
        <v>102</v>
      </c>
      <c r="B9" s="1">
        <f>'1958-1973'!F15</f>
        <v>595500</v>
      </c>
      <c r="C9">
        <v>58.4</v>
      </c>
      <c r="D9" s="40">
        <f t="shared" si="0"/>
        <v>9764568.493150685</v>
      </c>
      <c r="E9" s="40">
        <f t="shared" si="4"/>
        <v>110.68195154021268</v>
      </c>
      <c r="F9" s="57">
        <v>474306</v>
      </c>
      <c r="G9" s="40">
        <f t="shared" si="1"/>
        <v>131.29686890133343</v>
      </c>
      <c r="H9" s="57">
        <v>41.4</v>
      </c>
      <c r="I9" s="57">
        <f t="shared" si="2"/>
        <v>196362.68399999998</v>
      </c>
      <c r="J9" s="57">
        <f t="shared" si="3"/>
        <v>163.03229828623117</v>
      </c>
    </row>
    <row r="10" spans="1:10" ht="15">
      <c r="A10" t="s">
        <v>103</v>
      </c>
      <c r="B10" s="1">
        <f>'1958-1973'!F16</f>
        <v>652800</v>
      </c>
      <c r="C10">
        <v>60.7</v>
      </c>
      <c r="D10" s="40">
        <f t="shared" si="0"/>
        <v>10298538.38550247</v>
      </c>
      <c r="E10" s="40">
        <f t="shared" si="4"/>
        <v>116.7345313127514</v>
      </c>
      <c r="F10" s="57">
        <v>485031</v>
      </c>
      <c r="G10" s="40">
        <f t="shared" si="1"/>
        <v>134.26575168790328</v>
      </c>
      <c r="H10" s="57">
        <v>44.6</v>
      </c>
      <c r="I10" s="57">
        <f t="shared" si="2"/>
        <v>216323.826</v>
      </c>
      <c r="J10" s="57">
        <f t="shared" si="3"/>
        <v>179.60525802779702</v>
      </c>
    </row>
    <row r="11" spans="1:10" ht="15">
      <c r="A11" t="s">
        <v>104</v>
      </c>
      <c r="B11" s="1">
        <f>'1958-1973'!F17</f>
        <v>733000</v>
      </c>
      <c r="C11">
        <v>62.3</v>
      </c>
      <c r="D11" s="40">
        <f t="shared" si="0"/>
        <v>11266786.516853932</v>
      </c>
      <c r="E11" s="40">
        <f t="shared" si="4"/>
        <v>127.70968017143535</v>
      </c>
      <c r="F11" s="57">
        <v>498689</v>
      </c>
      <c r="G11" s="40">
        <f t="shared" si="1"/>
        <v>138.046544331164</v>
      </c>
      <c r="H11" s="57">
        <v>43.4</v>
      </c>
      <c r="I11" s="57">
        <f t="shared" si="2"/>
        <v>216431.02599999998</v>
      </c>
      <c r="J11" s="57">
        <f t="shared" si="3"/>
        <v>179.6942620178641</v>
      </c>
    </row>
    <row r="12" spans="1:10" ht="15">
      <c r="A12" t="s">
        <v>105</v>
      </c>
      <c r="B12" s="1">
        <f>'1958-1973'!F18</f>
        <v>900500</v>
      </c>
      <c r="C12">
        <v>65.2</v>
      </c>
      <c r="D12" s="40">
        <f t="shared" si="0"/>
        <v>13225748.466257669</v>
      </c>
      <c r="E12" s="40">
        <f t="shared" si="4"/>
        <v>149.91462775361612</v>
      </c>
      <c r="F12" s="57">
        <v>521488</v>
      </c>
      <c r="G12" s="40">
        <f t="shared" si="1"/>
        <v>144.3577386109781</v>
      </c>
      <c r="H12" s="57">
        <v>42.5</v>
      </c>
      <c r="I12" s="57">
        <f t="shared" si="2"/>
        <v>221632.4</v>
      </c>
      <c r="J12" s="57">
        <f t="shared" si="3"/>
        <v>184.0127605237526</v>
      </c>
    </row>
    <row r="13" spans="1:10" ht="15">
      <c r="A13" t="s">
        <v>106</v>
      </c>
      <c r="B13" s="1">
        <f>'1958-1973'!F19</f>
        <v>891000</v>
      </c>
      <c r="C13">
        <v>68.7</v>
      </c>
      <c r="D13" s="40">
        <f t="shared" si="0"/>
        <v>12419528.384279476</v>
      </c>
      <c r="E13" s="40">
        <f t="shared" si="4"/>
        <v>140.77607625419765</v>
      </c>
      <c r="F13" s="57">
        <v>533984</v>
      </c>
      <c r="G13" s="40">
        <f t="shared" si="1"/>
        <v>147.81686768333026</v>
      </c>
      <c r="H13" s="57">
        <v>42.7</v>
      </c>
      <c r="I13" s="57">
        <f t="shared" si="2"/>
        <v>228011.168</v>
      </c>
      <c r="J13" s="57">
        <f t="shared" si="3"/>
        <v>189.30880346883</v>
      </c>
    </row>
    <row r="14" spans="1:10" ht="15">
      <c r="A14" t="s">
        <v>107</v>
      </c>
      <c r="B14" s="1">
        <f>'1958-1973'!F20</f>
        <v>1180000</v>
      </c>
      <c r="C14">
        <v>73.1</v>
      </c>
      <c r="D14" s="40">
        <f t="shared" si="0"/>
        <v>15457838.577291382</v>
      </c>
      <c r="E14" s="40">
        <f t="shared" si="4"/>
        <v>175.21549892637864</v>
      </c>
      <c r="F14" s="57">
        <v>547652</v>
      </c>
      <c r="G14" s="40">
        <f t="shared" si="1"/>
        <v>151.60042851566934</v>
      </c>
      <c r="H14" s="57">
        <v>42.6</v>
      </c>
      <c r="I14" s="57">
        <f t="shared" si="2"/>
        <v>233299.75199999998</v>
      </c>
      <c r="J14" s="57">
        <f t="shared" si="3"/>
        <v>193.6997090453691</v>
      </c>
    </row>
    <row r="15" spans="1:10" ht="15">
      <c r="A15" t="s">
        <v>108</v>
      </c>
      <c r="B15" s="1">
        <f>'1958-1973'!F21</f>
        <v>1401500</v>
      </c>
      <c r="C15">
        <v>80</v>
      </c>
      <c r="D15" s="40">
        <f t="shared" si="0"/>
        <v>16775955</v>
      </c>
      <c r="E15" s="40">
        <f t="shared" si="4"/>
        <v>190.15642520744564</v>
      </c>
      <c r="F15" s="57">
        <v>560431</v>
      </c>
      <c r="G15" s="40">
        <f t="shared" si="1"/>
        <v>155.13789733893984</v>
      </c>
      <c r="H15" s="57">
        <v>41.9</v>
      </c>
      <c r="I15" s="57">
        <f t="shared" si="2"/>
        <v>234820.58899999998</v>
      </c>
      <c r="J15" s="57">
        <f t="shared" si="3"/>
        <v>194.96240084799663</v>
      </c>
    </row>
    <row r="16" spans="1:10" ht="15">
      <c r="A16" t="s">
        <v>109</v>
      </c>
      <c r="B16" s="1">
        <f>'1958-1973'!F22</f>
        <v>1469900</v>
      </c>
      <c r="C16">
        <v>85.7</v>
      </c>
      <c r="D16" s="40">
        <f t="shared" si="0"/>
        <v>16424460.210035007</v>
      </c>
      <c r="E16" s="40">
        <f t="shared" si="4"/>
        <v>186.17221132878507</v>
      </c>
      <c r="F16" s="57">
        <v>582077</v>
      </c>
      <c r="G16" s="40">
        <f t="shared" si="1"/>
        <v>161.12991941801593</v>
      </c>
      <c r="H16" s="57">
        <v>44.4</v>
      </c>
      <c r="I16" s="57">
        <f t="shared" si="2"/>
        <v>258442.188</v>
      </c>
      <c r="J16" s="57">
        <f t="shared" si="3"/>
        <v>214.57449564990787</v>
      </c>
    </row>
    <row r="17" spans="1:10" ht="15">
      <c r="A17" t="s">
        <v>110</v>
      </c>
      <c r="B17" s="1">
        <f>'1958-1973'!F23</f>
        <v>1699000</v>
      </c>
      <c r="C17">
        <v>93.5</v>
      </c>
      <c r="D17" s="40">
        <f t="shared" si="0"/>
        <v>17400667.379679143</v>
      </c>
      <c r="E17" s="40">
        <f t="shared" si="4"/>
        <v>197.237576349221</v>
      </c>
      <c r="F17" s="57">
        <v>625423</v>
      </c>
      <c r="G17" s="40">
        <f t="shared" si="1"/>
        <v>173.1289117971914</v>
      </c>
      <c r="H17" s="57">
        <v>48.6</v>
      </c>
      <c r="I17" s="57">
        <f t="shared" si="2"/>
        <v>303955.578</v>
      </c>
      <c r="J17" s="57">
        <f t="shared" si="3"/>
        <v>252.36249295848802</v>
      </c>
    </row>
    <row r="18" spans="1:10" ht="15">
      <c r="A18" t="s">
        <v>111</v>
      </c>
      <c r="B18" s="1">
        <f>'1974-1986'!J5</f>
        <v>2413822.5</v>
      </c>
      <c r="C18">
        <v>108.5</v>
      </c>
      <c r="D18" s="40">
        <f t="shared" si="0"/>
        <v>21303930.19354839</v>
      </c>
      <c r="E18" s="40">
        <f t="shared" si="4"/>
        <v>241.48128726347485</v>
      </c>
      <c r="F18" s="57">
        <v>618412</v>
      </c>
      <c r="G18" s="40">
        <f t="shared" si="1"/>
        <v>171.18813443433442</v>
      </c>
      <c r="H18" s="57">
        <v>49.7</v>
      </c>
      <c r="I18" s="57">
        <f t="shared" si="2"/>
        <v>307350.764</v>
      </c>
      <c r="J18" s="57">
        <f t="shared" si="3"/>
        <v>255.18138382621137</v>
      </c>
    </row>
    <row r="19" spans="1:10" ht="15">
      <c r="A19" t="s">
        <v>112</v>
      </c>
      <c r="B19" s="1">
        <f>'1974-1986'!J6</f>
        <v>3115645</v>
      </c>
      <c r="C19">
        <v>134.8</v>
      </c>
      <c r="D19" s="40">
        <f t="shared" si="0"/>
        <v>22133098.30860534</v>
      </c>
      <c r="E19" s="40">
        <f t="shared" si="4"/>
        <v>250.87995605194178</v>
      </c>
      <c r="F19" s="57">
        <v>615252</v>
      </c>
      <c r="G19" s="40">
        <f t="shared" si="1"/>
        <v>170.31338668556418</v>
      </c>
      <c r="H19" s="57">
        <v>48.6</v>
      </c>
      <c r="I19" s="57">
        <f t="shared" si="2"/>
        <v>299012.472</v>
      </c>
      <c r="J19" s="57">
        <f t="shared" si="3"/>
        <v>248.25842432672877</v>
      </c>
    </row>
    <row r="20" spans="1:11" ht="15">
      <c r="A20" t="s">
        <v>113</v>
      </c>
      <c r="B20" s="1">
        <f>'1974-1986'!J7</f>
        <v>3612467.5</v>
      </c>
      <c r="C20">
        <v>157.1</v>
      </c>
      <c r="D20" s="40">
        <f t="shared" si="0"/>
        <v>22019725.512412477</v>
      </c>
      <c r="E20" s="40">
        <f t="shared" si="4"/>
        <v>249.59486881608504</v>
      </c>
      <c r="F20" s="57">
        <v>631055</v>
      </c>
      <c r="G20" s="40">
        <f t="shared" si="1"/>
        <v>174.68795588613887</v>
      </c>
      <c r="H20" s="57">
        <v>45.6</v>
      </c>
      <c r="I20" s="57">
        <f t="shared" si="2"/>
        <v>287761.08</v>
      </c>
      <c r="J20" s="57">
        <f t="shared" si="3"/>
        <v>238.91683121283899</v>
      </c>
      <c r="K20" t="s">
        <v>160</v>
      </c>
    </row>
    <row r="21" spans="1:11" ht="15">
      <c r="A21" t="s">
        <v>114</v>
      </c>
      <c r="B21" s="1">
        <f>'1974-1986'!J8</f>
        <v>4264290</v>
      </c>
      <c r="C21">
        <v>182</v>
      </c>
      <c r="D21" s="40">
        <f t="shared" si="0"/>
        <v>22436725.846153844</v>
      </c>
      <c r="E21" s="40">
        <f t="shared" si="4"/>
        <v>254.3215918416636</v>
      </c>
      <c r="F21" s="57">
        <v>646297</v>
      </c>
      <c r="G21" s="40">
        <f t="shared" si="1"/>
        <v>178.90722967941602</v>
      </c>
      <c r="H21" s="57">
        <v>45.1</v>
      </c>
      <c r="I21" s="57">
        <f t="shared" si="2"/>
        <v>291479.947</v>
      </c>
      <c r="J21" s="57">
        <f t="shared" si="3"/>
        <v>242.0044618241155</v>
      </c>
      <c r="K21" t="s">
        <v>160</v>
      </c>
    </row>
    <row r="22" spans="1:11" ht="15">
      <c r="A22" t="s">
        <v>115</v>
      </c>
      <c r="B22" s="1">
        <f>'1974-1986'!J9</f>
        <v>4770241.666666666</v>
      </c>
      <c r="C22">
        <v>197.1</v>
      </c>
      <c r="D22" s="40">
        <f t="shared" si="0"/>
        <v>23175968.645357683</v>
      </c>
      <c r="E22" s="40">
        <f t="shared" si="4"/>
        <v>262.70095194706136</v>
      </c>
      <c r="F22" s="57">
        <v>667497</v>
      </c>
      <c r="G22" s="40">
        <f t="shared" si="1"/>
        <v>184.77579052559605</v>
      </c>
      <c r="H22" s="57">
        <v>44.6</v>
      </c>
      <c r="I22" s="57">
        <f t="shared" si="2"/>
        <v>297703.662</v>
      </c>
      <c r="J22" s="57">
        <f t="shared" si="3"/>
        <v>247.17177029464187</v>
      </c>
      <c r="K22" t="s">
        <v>160</v>
      </c>
    </row>
    <row r="23" spans="1:10" ht="15">
      <c r="A23" t="s">
        <v>116</v>
      </c>
      <c r="B23" s="1">
        <f>'1974-1986'!J10</f>
        <v>5670193.333333333</v>
      </c>
      <c r="C23">
        <v>223.5</v>
      </c>
      <c r="D23" s="40">
        <f t="shared" si="0"/>
        <v>24294304.859060403</v>
      </c>
      <c r="E23" s="40">
        <f t="shared" si="4"/>
        <v>275.3773579446775</v>
      </c>
      <c r="F23" s="57">
        <v>686455</v>
      </c>
      <c r="G23" s="40">
        <f t="shared" si="1"/>
        <v>190.02372338040178</v>
      </c>
      <c r="H23" s="57">
        <v>47</v>
      </c>
      <c r="I23" s="57">
        <f t="shared" si="2"/>
        <v>322633.85</v>
      </c>
      <c r="J23" s="57">
        <f t="shared" si="3"/>
        <v>267.87033564093656</v>
      </c>
    </row>
    <row r="24" spans="1:10" ht="15">
      <c r="A24" t="s">
        <v>117</v>
      </c>
      <c r="B24" s="1">
        <f>'1974-1986'!J11</f>
        <v>6863145</v>
      </c>
      <c r="C24">
        <v>263.7</v>
      </c>
      <c r="D24" s="40">
        <f t="shared" si="0"/>
        <v>24922820.06825939</v>
      </c>
      <c r="E24" s="40">
        <f t="shared" si="4"/>
        <v>282.5016143801406</v>
      </c>
      <c r="F24" s="57">
        <v>672707</v>
      </c>
      <c r="G24" s="40">
        <f t="shared" si="1"/>
        <v>186.2180170354356</v>
      </c>
      <c r="H24" s="57">
        <v>47.7</v>
      </c>
      <c r="I24" s="57">
        <f t="shared" si="2"/>
        <v>320881.239</v>
      </c>
      <c r="J24" s="57">
        <f t="shared" si="3"/>
        <v>266.41521090179964</v>
      </c>
    </row>
    <row r="25" spans="1:10" ht="15">
      <c r="A25" t="s">
        <v>118</v>
      </c>
      <c r="B25" s="1">
        <f>'1974-1986'!J12</f>
        <v>7898096.666666666</v>
      </c>
      <c r="C25">
        <v>295</v>
      </c>
      <c r="D25" s="40">
        <f t="shared" si="0"/>
        <v>25638024.976271182</v>
      </c>
      <c r="E25" s="40">
        <f t="shared" si="4"/>
        <v>290.6085035914161</v>
      </c>
      <c r="F25" s="57">
        <v>664244</v>
      </c>
      <c r="G25" s="40">
        <f t="shared" si="1"/>
        <v>183.8752986183968</v>
      </c>
      <c r="H25" s="57">
        <v>48.1</v>
      </c>
      <c r="I25" s="57">
        <f t="shared" si="2"/>
        <v>319501.364</v>
      </c>
      <c r="J25" s="57">
        <f t="shared" si="3"/>
        <v>265.26955436454375</v>
      </c>
    </row>
    <row r="26" spans="1:10" ht="15">
      <c r="A26" t="s">
        <v>119</v>
      </c>
      <c r="B26" s="1">
        <f>'1974-1986'!J13</f>
        <v>8421048.333333332</v>
      </c>
      <c r="C26">
        <v>320.4</v>
      </c>
      <c r="D26" s="40">
        <f t="shared" si="0"/>
        <v>25168526.479400747</v>
      </c>
      <c r="E26" s="40">
        <f t="shared" si="4"/>
        <v>285.2867108347503</v>
      </c>
      <c r="F26" s="57">
        <v>679166</v>
      </c>
      <c r="G26" s="40">
        <f t="shared" si="1"/>
        <v>188.00599036116563</v>
      </c>
      <c r="H26" s="57">
        <v>47.8</v>
      </c>
      <c r="I26" s="57">
        <f t="shared" si="2"/>
        <v>324641.348</v>
      </c>
      <c r="J26" s="57">
        <f t="shared" si="3"/>
        <v>269.537083141419</v>
      </c>
    </row>
    <row r="27" spans="1:10" ht="15">
      <c r="A27" t="s">
        <v>120</v>
      </c>
      <c r="B27" s="1">
        <f>'1974-1986'!J14</f>
        <v>8939000</v>
      </c>
      <c r="C27">
        <v>335.1</v>
      </c>
      <c r="D27" s="40">
        <f t="shared" si="0"/>
        <v>25544572.963294536</v>
      </c>
      <c r="E27" s="40">
        <f t="shared" si="4"/>
        <v>289.5492195914245</v>
      </c>
      <c r="F27" s="57">
        <v>705198</v>
      </c>
      <c r="G27" s="40">
        <f t="shared" si="1"/>
        <v>195.21214017002217</v>
      </c>
      <c r="H27" s="57">
        <v>47.5</v>
      </c>
      <c r="I27" s="57">
        <f t="shared" si="2"/>
        <v>334969.05</v>
      </c>
      <c r="J27" s="57">
        <f t="shared" si="3"/>
        <v>278.1117723785823</v>
      </c>
    </row>
    <row r="28" spans="1:10" ht="15">
      <c r="A28" t="s">
        <v>121</v>
      </c>
      <c r="B28" s="1">
        <f>'1974-1986'!J15</f>
        <v>9793000</v>
      </c>
      <c r="C28">
        <v>351.8</v>
      </c>
      <c r="D28" s="40">
        <f t="shared" si="0"/>
        <v>26656557.134735644</v>
      </c>
      <c r="E28" s="40">
        <f t="shared" si="4"/>
        <v>302.15362482072464</v>
      </c>
      <c r="F28" s="57">
        <v>725954</v>
      </c>
      <c r="G28" s="40">
        <f t="shared" si="1"/>
        <v>200.95779342112183</v>
      </c>
      <c r="H28" s="57">
        <v>45</v>
      </c>
      <c r="I28" s="57">
        <f t="shared" si="2"/>
        <v>326679.3</v>
      </c>
      <c r="J28" s="57">
        <f t="shared" si="3"/>
        <v>271.22911541348253</v>
      </c>
    </row>
    <row r="29" spans="1:10" ht="15">
      <c r="A29" t="s">
        <v>122</v>
      </c>
      <c r="B29" s="1">
        <f>'1974-1986'!J16</f>
        <v>10940000</v>
      </c>
      <c r="C29">
        <v>373.2</v>
      </c>
      <c r="D29" s="40">
        <f t="shared" si="0"/>
        <v>28071125.401929263</v>
      </c>
      <c r="E29" s="40">
        <f t="shared" si="4"/>
        <v>318.1878383663278</v>
      </c>
      <c r="F29" s="57">
        <v>754039</v>
      </c>
      <c r="G29" s="40">
        <f t="shared" si="1"/>
        <v>208.73225244777117</v>
      </c>
      <c r="H29" s="57">
        <v>43.6</v>
      </c>
      <c r="I29" s="57">
        <f t="shared" si="2"/>
        <v>328761.004</v>
      </c>
      <c r="J29" s="57">
        <f t="shared" si="3"/>
        <v>272.95747326925334</v>
      </c>
    </row>
    <row r="30" spans="1:10" ht="15">
      <c r="A30" t="s">
        <v>123</v>
      </c>
      <c r="B30" s="1">
        <f>'1974-1986'!J17</f>
        <v>11098000</v>
      </c>
      <c r="C30">
        <v>385.9</v>
      </c>
      <c r="D30" s="40">
        <f t="shared" si="0"/>
        <v>27539374.96760819</v>
      </c>
      <c r="E30" s="40">
        <f t="shared" si="4"/>
        <v>312.16041627959703</v>
      </c>
      <c r="F30" s="57">
        <v>786481</v>
      </c>
      <c r="G30" s="40">
        <f t="shared" si="1"/>
        <v>217.7128114558737</v>
      </c>
      <c r="H30" s="57">
        <v>41.6</v>
      </c>
      <c r="I30" s="57">
        <f t="shared" si="2"/>
        <v>327176.096</v>
      </c>
      <c r="J30" s="57">
        <f t="shared" si="3"/>
        <v>271.6415858075998</v>
      </c>
    </row>
    <row r="31" spans="1:10" ht="15">
      <c r="A31" t="s">
        <v>124</v>
      </c>
      <c r="B31" s="1">
        <f>'1987-1991'!L5</f>
        <v>11499000</v>
      </c>
      <c r="C31">
        <v>402</v>
      </c>
      <c r="D31" s="40">
        <f t="shared" si="0"/>
        <v>27391647.761194028</v>
      </c>
      <c r="E31" s="40">
        <f t="shared" si="4"/>
        <v>310.48591980666305</v>
      </c>
      <c r="F31" s="57">
        <v>827033</v>
      </c>
      <c r="G31" s="40">
        <f t="shared" si="1"/>
        <v>228.93837180654785</v>
      </c>
      <c r="H31" s="57">
        <v>38.9</v>
      </c>
      <c r="I31" s="57">
        <f t="shared" si="2"/>
        <v>321715.837</v>
      </c>
      <c r="J31" s="57">
        <f t="shared" si="3"/>
        <v>267.10814515648264</v>
      </c>
    </row>
    <row r="32" spans="1:10" ht="15">
      <c r="A32" t="s">
        <v>125</v>
      </c>
      <c r="B32" s="1">
        <f>'1987-1991'!L6</f>
        <v>13506000</v>
      </c>
      <c r="C32">
        <v>421.7</v>
      </c>
      <c r="D32" s="40">
        <f t="shared" si="0"/>
        <v>30669541.380128052</v>
      </c>
      <c r="E32" s="40">
        <f t="shared" si="4"/>
        <v>347.6410345400294</v>
      </c>
      <c r="F32" s="57">
        <v>873092</v>
      </c>
      <c r="G32" s="40">
        <f t="shared" si="1"/>
        <v>241.6883738826897</v>
      </c>
      <c r="H32" s="57">
        <v>39.2</v>
      </c>
      <c r="I32" s="57">
        <f t="shared" si="2"/>
        <v>342252.0640000001</v>
      </c>
      <c r="J32" s="57">
        <f t="shared" si="3"/>
        <v>284.1585756035312</v>
      </c>
    </row>
    <row r="33" spans="1:11" ht="15">
      <c r="A33" t="s">
        <v>126</v>
      </c>
      <c r="B33" s="1">
        <f>'1987-1991'!L7</f>
        <v>16289000</v>
      </c>
      <c r="C33">
        <v>454.5</v>
      </c>
      <c r="D33" s="40">
        <f t="shared" si="0"/>
        <v>34319794.059405945</v>
      </c>
      <c r="E33" s="40">
        <f t="shared" si="4"/>
        <v>389.01686086976054</v>
      </c>
      <c r="F33" s="57">
        <v>895743</v>
      </c>
      <c r="G33" s="40">
        <f t="shared" si="1"/>
        <v>247.95859896414365</v>
      </c>
      <c r="H33" s="57">
        <v>39.4</v>
      </c>
      <c r="I33" s="57">
        <f t="shared" si="2"/>
        <v>352922.74199999997</v>
      </c>
      <c r="J33" s="57">
        <f t="shared" si="3"/>
        <v>293.01802447219865</v>
      </c>
      <c r="K33" t="s">
        <v>158</v>
      </c>
    </row>
    <row r="34" spans="1:11" ht="15">
      <c r="A34" t="s">
        <v>127</v>
      </c>
      <c r="B34" s="1">
        <f>'1987-1991'!L8</f>
        <v>18751000</v>
      </c>
      <c r="C34">
        <v>497.5</v>
      </c>
      <c r="D34" s="40">
        <f aca="true" t="shared" si="5" ref="D34:D59">IF(B34&lt;&gt;"",$C$56/C34*B34," ")</f>
        <v>36092377.085427135</v>
      </c>
      <c r="E34" s="40">
        <f t="shared" si="4"/>
        <v>409.1091925201248</v>
      </c>
      <c r="F34" s="57">
        <v>912059</v>
      </c>
      <c r="G34" s="40">
        <f t="shared" si="1"/>
        <v>252.4751762644396</v>
      </c>
      <c r="H34" s="57">
        <v>41.9</v>
      </c>
      <c r="I34" s="57">
        <f t="shared" si="2"/>
        <v>382152.721</v>
      </c>
      <c r="J34" s="57">
        <f t="shared" si="3"/>
        <v>317.2865390298234</v>
      </c>
      <c r="K34" t="s">
        <v>158</v>
      </c>
    </row>
    <row r="35" spans="1:11" ht="15">
      <c r="A35" t="s">
        <v>128</v>
      </c>
      <c r="B35" s="1">
        <f>'1987-1991'!L9</f>
        <v>21528000</v>
      </c>
      <c r="C35">
        <v>526.7</v>
      </c>
      <c r="D35" s="40">
        <f t="shared" si="5"/>
        <v>39140331.87772926</v>
      </c>
      <c r="E35" s="40">
        <f t="shared" si="4"/>
        <v>443.6579372859563</v>
      </c>
      <c r="F35" s="57">
        <v>895841</v>
      </c>
      <c r="G35" s="40">
        <f t="shared" si="1"/>
        <v>247.98572721711184</v>
      </c>
      <c r="H35" s="57">
        <v>43.7</v>
      </c>
      <c r="I35" s="57">
        <f t="shared" si="2"/>
        <v>391482.51700000005</v>
      </c>
      <c r="J35" s="57">
        <f t="shared" si="3"/>
        <v>325.0327057323609</v>
      </c>
      <c r="K35" t="s">
        <v>158</v>
      </c>
    </row>
    <row r="36" spans="1:10" ht="15">
      <c r="A36" t="s">
        <v>129</v>
      </c>
      <c r="B36" s="44">
        <f>(B35+B37)/2</f>
        <v>23002000</v>
      </c>
      <c r="C36">
        <v>546.4</v>
      </c>
      <c r="D36" s="40">
        <f t="shared" si="5"/>
        <v>40312436.310395315</v>
      </c>
      <c r="E36" s="40">
        <f t="shared" si="4"/>
        <v>456.9438091713767</v>
      </c>
      <c r="F36" s="57">
        <v>903524</v>
      </c>
      <c r="G36" s="40">
        <f t="shared" si="1"/>
        <v>250.11252688603642</v>
      </c>
      <c r="H36" s="57">
        <v>43</v>
      </c>
      <c r="I36" s="57">
        <f t="shared" si="2"/>
        <v>388515.32</v>
      </c>
      <c r="J36" s="57">
        <f t="shared" si="3"/>
        <v>322.56915748315276</v>
      </c>
    </row>
    <row r="37" spans="1:10" ht="15">
      <c r="A37" t="s">
        <v>130</v>
      </c>
      <c r="B37" s="1">
        <f>'1993-2011'!F4</f>
        <v>24476000</v>
      </c>
      <c r="C37">
        <v>555.1</v>
      </c>
      <c r="D37" s="40">
        <f t="shared" si="5"/>
        <v>42223414.880201764</v>
      </c>
      <c r="E37" s="40">
        <f t="shared" si="4"/>
        <v>478.6048623562732</v>
      </c>
      <c r="F37" s="57">
        <v>931452</v>
      </c>
      <c r="G37" s="40">
        <f t="shared" si="1"/>
        <v>257.8435253441551</v>
      </c>
      <c r="H37" s="57">
        <v>42.5</v>
      </c>
      <c r="I37" s="57">
        <f t="shared" si="2"/>
        <v>395867.1</v>
      </c>
      <c r="J37" s="57">
        <f t="shared" si="3"/>
        <v>328.6730544429985</v>
      </c>
    </row>
    <row r="38" spans="1:10" ht="15">
      <c r="A38" t="s">
        <v>131</v>
      </c>
      <c r="B38" s="1">
        <f>'1993-2011'!F5</f>
        <v>25057000</v>
      </c>
      <c r="C38">
        <v>568.5</v>
      </c>
      <c r="D38" s="40">
        <f t="shared" si="5"/>
        <v>42206830.60686015</v>
      </c>
      <c r="E38" s="40">
        <f t="shared" si="4"/>
        <v>478.4168786538072</v>
      </c>
      <c r="F38" s="57">
        <v>974080</v>
      </c>
      <c r="G38" s="40">
        <f t="shared" si="1"/>
        <v>269.6437617475024</v>
      </c>
      <c r="H38" s="57">
        <v>41.8</v>
      </c>
      <c r="I38" s="57">
        <f t="shared" si="2"/>
        <v>407165.44</v>
      </c>
      <c r="J38" s="57">
        <f t="shared" si="3"/>
        <v>338.0536266550755</v>
      </c>
    </row>
    <row r="39" spans="1:10" ht="15">
      <c r="A39" t="s">
        <v>132</v>
      </c>
      <c r="B39" s="1">
        <f>'1993-2011'!F6</f>
        <v>25576312.130604006</v>
      </c>
      <c r="C39">
        <v>588.2</v>
      </c>
      <c r="D39" s="40">
        <f t="shared" si="5"/>
        <v>41638688.36495477</v>
      </c>
      <c r="E39" s="40">
        <f t="shared" si="4"/>
        <v>471.9769533124438</v>
      </c>
      <c r="F39" s="57">
        <v>1005050</v>
      </c>
      <c r="G39" s="40">
        <f t="shared" si="1"/>
        <v>278.21684332326635</v>
      </c>
      <c r="H39" s="57">
        <v>39.9</v>
      </c>
      <c r="I39" s="57">
        <f t="shared" si="2"/>
        <v>401014.95</v>
      </c>
      <c r="J39" s="57">
        <f t="shared" si="3"/>
        <v>332.94711405369713</v>
      </c>
    </row>
    <row r="40" spans="1:10" ht="15">
      <c r="A40" t="s">
        <v>133</v>
      </c>
      <c r="B40" s="1">
        <f>'1993-2011'!F7</f>
        <v>24184037.948680986</v>
      </c>
      <c r="C40">
        <v>602.4</v>
      </c>
      <c r="D40" s="40">
        <f t="shared" si="5"/>
        <v>38443948.771010816</v>
      </c>
      <c r="E40" s="40">
        <f t="shared" si="4"/>
        <v>435.7643942865601</v>
      </c>
      <c r="F40" s="57">
        <v>1036343</v>
      </c>
      <c r="G40" s="40">
        <f t="shared" si="1"/>
        <v>286.8793374062622</v>
      </c>
      <c r="H40" s="57">
        <v>38.2</v>
      </c>
      <c r="I40" s="57">
        <f t="shared" si="2"/>
        <v>395883.026</v>
      </c>
      <c r="J40" s="57">
        <f t="shared" si="3"/>
        <v>328.686277181299</v>
      </c>
    </row>
    <row r="41" spans="1:10" ht="15">
      <c r="A41" t="s">
        <v>134</v>
      </c>
      <c r="B41" s="1">
        <f>'1993-2011'!F8</f>
        <v>23329000</v>
      </c>
      <c r="C41">
        <v>621.3</v>
      </c>
      <c r="D41" s="40">
        <f t="shared" si="5"/>
        <v>35956623.85321101</v>
      </c>
      <c r="E41" s="40">
        <f t="shared" si="4"/>
        <v>407.5704217408413</v>
      </c>
      <c r="F41" s="57">
        <v>1076348</v>
      </c>
      <c r="G41" s="40">
        <f t="shared" si="1"/>
        <v>297.9534778143486</v>
      </c>
      <c r="H41" s="57">
        <v>37.2</v>
      </c>
      <c r="I41" s="57">
        <f t="shared" si="2"/>
        <v>400401.456</v>
      </c>
      <c r="J41" s="57">
        <f t="shared" si="3"/>
        <v>332.43775384957195</v>
      </c>
    </row>
    <row r="42" spans="1:10" ht="15">
      <c r="A42" t="s">
        <v>135</v>
      </c>
      <c r="B42" s="1">
        <f>'1993-2011'!F9</f>
        <v>23898000</v>
      </c>
      <c r="C42">
        <v>642.6</v>
      </c>
      <c r="D42" s="40">
        <f t="shared" si="5"/>
        <v>35612705.88235294</v>
      </c>
      <c r="E42" s="40">
        <f t="shared" si="4"/>
        <v>403.6720915472417</v>
      </c>
      <c r="F42" s="57">
        <v>1114178</v>
      </c>
      <c r="G42" s="40">
        <f t="shared" si="1"/>
        <v>308.4255370978859</v>
      </c>
      <c r="H42" s="57">
        <v>36.3</v>
      </c>
      <c r="I42" s="57">
        <f t="shared" si="2"/>
        <v>404446.614</v>
      </c>
      <c r="J42" s="57">
        <f t="shared" si="3"/>
        <v>335.79629118587627</v>
      </c>
    </row>
    <row r="43" spans="1:10" ht="15">
      <c r="A43" t="s">
        <v>136</v>
      </c>
      <c r="B43" s="1">
        <f>'1993-2011'!F10</f>
        <v>26180000</v>
      </c>
      <c r="C43">
        <v>652.5</v>
      </c>
      <c r="D43" s="40">
        <f t="shared" si="5"/>
        <v>38421406.89655172</v>
      </c>
      <c r="E43" s="40">
        <f t="shared" si="4"/>
        <v>435.50888082907784</v>
      </c>
      <c r="F43" s="57">
        <v>1149461</v>
      </c>
      <c r="G43" s="40">
        <f t="shared" si="1"/>
        <v>318.1925386231581</v>
      </c>
      <c r="H43" s="57">
        <v>34.5</v>
      </c>
      <c r="I43" s="57">
        <f t="shared" si="2"/>
        <v>396564.045</v>
      </c>
      <c r="J43" s="57">
        <f t="shared" si="3"/>
        <v>329.2517007662943</v>
      </c>
    </row>
    <row r="44" spans="1:10" ht="15">
      <c r="A44" t="s">
        <v>137</v>
      </c>
      <c r="B44" s="1">
        <f>'1993-2011'!F11</f>
        <v>28788000</v>
      </c>
      <c r="C44">
        <v>671.8</v>
      </c>
      <c r="D44" s="40">
        <f t="shared" si="5"/>
        <v>41035112.831199765</v>
      </c>
      <c r="E44" s="40">
        <f t="shared" si="4"/>
        <v>465.1353895480246</v>
      </c>
      <c r="F44" s="57">
        <v>1198146</v>
      </c>
      <c r="G44" s="40">
        <f t="shared" si="1"/>
        <v>331.6694671512843</v>
      </c>
      <c r="H44" s="57">
        <v>37.7</v>
      </c>
      <c r="I44" s="57">
        <f t="shared" si="2"/>
        <v>451701.042</v>
      </c>
      <c r="J44" s="57">
        <f t="shared" si="3"/>
        <v>375.0298046218672</v>
      </c>
    </row>
    <row r="45" spans="1:10" ht="15">
      <c r="A45" t="s">
        <v>138</v>
      </c>
      <c r="B45" s="1">
        <f>'1993-2011'!F12</f>
        <v>31076000</v>
      </c>
      <c r="C45">
        <v>683.7</v>
      </c>
      <c r="D45" s="40">
        <f t="shared" si="5"/>
        <v>43525490.127248794</v>
      </c>
      <c r="E45" s="40">
        <f t="shared" si="4"/>
        <v>493.3639609786506</v>
      </c>
      <c r="F45" s="57">
        <v>1232717</v>
      </c>
      <c r="G45" s="40">
        <f t="shared" si="1"/>
        <v>341.23937361417535</v>
      </c>
      <c r="H45" s="57">
        <v>38.5</v>
      </c>
      <c r="I45" s="57">
        <f t="shared" si="2"/>
        <v>474596.045</v>
      </c>
      <c r="J45" s="57">
        <f t="shared" si="3"/>
        <v>394.0386350285658</v>
      </c>
    </row>
    <row r="46" spans="1:10" ht="15">
      <c r="A46" t="s">
        <v>139</v>
      </c>
      <c r="B46" s="1">
        <f>'1993-2011'!F13</f>
        <v>34088000</v>
      </c>
      <c r="C46">
        <v>695.1</v>
      </c>
      <c r="D46" s="40">
        <f t="shared" si="5"/>
        <v>46961111.78247734</v>
      </c>
      <c r="E46" s="40">
        <f t="shared" si="4"/>
        <v>532.3069321730504</v>
      </c>
      <c r="F46" s="57">
        <v>1262708</v>
      </c>
      <c r="G46" s="40">
        <f t="shared" si="1"/>
        <v>349.54144947916524</v>
      </c>
      <c r="H46" s="57">
        <v>39.3</v>
      </c>
      <c r="I46" s="57">
        <f t="shared" si="2"/>
        <v>496244.244</v>
      </c>
      <c r="J46" s="57">
        <f t="shared" si="3"/>
        <v>412.0122925730293</v>
      </c>
    </row>
    <row r="47" spans="1:11" ht="15">
      <c r="A47" t="s">
        <v>140</v>
      </c>
      <c r="B47" s="1">
        <f>'1993-2011'!F14</f>
        <v>36297000</v>
      </c>
      <c r="C47">
        <v>715.2</v>
      </c>
      <c r="D47" s="40">
        <f t="shared" si="5"/>
        <v>48599003.355704695</v>
      </c>
      <c r="E47" s="40">
        <f t="shared" si="4"/>
        <v>550.8725283756102</v>
      </c>
      <c r="F47" s="57">
        <v>1310879</v>
      </c>
      <c r="G47" s="40">
        <f t="shared" si="1"/>
        <v>362.8760930886623</v>
      </c>
      <c r="H47" s="57">
        <v>40.5</v>
      </c>
      <c r="I47" s="57">
        <f t="shared" si="2"/>
        <v>530905.995</v>
      </c>
      <c r="J47" s="57">
        <f t="shared" si="3"/>
        <v>440.79059613377643</v>
      </c>
      <c r="K47" t="s">
        <v>165</v>
      </c>
    </row>
    <row r="48" spans="1:10" ht="15">
      <c r="A48" t="s">
        <v>141</v>
      </c>
      <c r="B48" s="1">
        <f>'1993-2011'!F15</f>
        <v>36109000</v>
      </c>
      <c r="C48">
        <v>736.5</v>
      </c>
      <c r="D48" s="40">
        <f t="shared" si="5"/>
        <v>46949054.17515275</v>
      </c>
      <c r="E48" s="40">
        <f t="shared" si="4"/>
        <v>532.1702584930483</v>
      </c>
      <c r="F48" s="57">
        <v>1349001</v>
      </c>
      <c r="G48" s="40">
        <f t="shared" si="1"/>
        <v>373.42898349328857</v>
      </c>
      <c r="H48" s="57">
        <v>41.2</v>
      </c>
      <c r="I48" s="57">
        <f t="shared" si="2"/>
        <v>555788.412</v>
      </c>
      <c r="J48" s="57">
        <f t="shared" si="3"/>
        <v>461.4494990769975</v>
      </c>
    </row>
    <row r="49" spans="1:10" ht="15">
      <c r="A49" t="s">
        <v>142</v>
      </c>
      <c r="B49" s="1">
        <f>'1993-2011'!F16</f>
        <v>40420000</v>
      </c>
      <c r="C49">
        <v>757.3</v>
      </c>
      <c r="D49" s="40">
        <f t="shared" si="5"/>
        <v>51110777.76310578</v>
      </c>
      <c r="E49" s="40">
        <f t="shared" si="4"/>
        <v>579.3436373073484</v>
      </c>
      <c r="F49" s="57">
        <v>1386426</v>
      </c>
      <c r="G49" s="40">
        <f t="shared" si="1"/>
        <v>383.7889311191512</v>
      </c>
      <c r="H49" s="57">
        <v>40.9</v>
      </c>
      <c r="I49" s="57">
        <f t="shared" si="2"/>
        <v>567048.2339999999</v>
      </c>
      <c r="J49" s="57">
        <f t="shared" si="3"/>
        <v>470.7980912919718</v>
      </c>
    </row>
    <row r="50" spans="1:11" ht="15">
      <c r="A50" t="s">
        <v>143</v>
      </c>
      <c r="B50" s="1">
        <f>'1993-2011'!F17</f>
        <v>38146000</v>
      </c>
      <c r="C50">
        <v>781.5</v>
      </c>
      <c r="D50" s="40">
        <f t="shared" si="5"/>
        <v>46741662.955854125</v>
      </c>
      <c r="E50" s="40">
        <f t="shared" si="4"/>
        <v>529.8194669654579</v>
      </c>
      <c r="F50" s="57">
        <v>1422479</v>
      </c>
      <c r="G50" s="40">
        <f t="shared" si="1"/>
        <v>393.76908320345916</v>
      </c>
      <c r="H50" s="57">
        <v>41</v>
      </c>
      <c r="I50" s="57">
        <f t="shared" si="2"/>
        <v>583216.39</v>
      </c>
      <c r="J50" s="57">
        <f t="shared" si="3"/>
        <v>484.22188229968856</v>
      </c>
      <c r="K50" t="s">
        <v>164</v>
      </c>
    </row>
    <row r="51" spans="1:11" ht="15">
      <c r="A51" t="s">
        <v>144</v>
      </c>
      <c r="B51" s="1">
        <f>'1993-2011'!F18</f>
        <v>42116000</v>
      </c>
      <c r="C51">
        <v>815</v>
      </c>
      <c r="D51" s="40">
        <f t="shared" si="5"/>
        <v>49485008.09815951</v>
      </c>
      <c r="E51" s="40">
        <f t="shared" si="4"/>
        <v>560.9154436398709</v>
      </c>
      <c r="F51" s="57">
        <v>1474153</v>
      </c>
      <c r="G51" s="40">
        <f t="shared" si="1"/>
        <v>408.07342344711515</v>
      </c>
      <c r="H51" s="57">
        <v>44.5</v>
      </c>
      <c r="I51" s="57">
        <f t="shared" si="2"/>
        <v>655998.085</v>
      </c>
      <c r="J51" s="57">
        <f t="shared" si="3"/>
        <v>544.6496925501203</v>
      </c>
      <c r="K51" t="s">
        <v>172</v>
      </c>
    </row>
    <row r="52" spans="1:10" ht="15">
      <c r="A52" t="s">
        <v>145</v>
      </c>
      <c r="B52" s="1">
        <f>'1993-2011'!F19</f>
        <v>43170000</v>
      </c>
      <c r="C52">
        <v>847.5</v>
      </c>
      <c r="D52" s="40">
        <f t="shared" si="5"/>
        <v>48778279.6460177</v>
      </c>
      <c r="E52" s="40">
        <f t="shared" si="4"/>
        <v>552.9046355486666</v>
      </c>
      <c r="F52" s="57">
        <v>1459885</v>
      </c>
      <c r="G52" s="40">
        <f t="shared" si="1"/>
        <v>404.12377127007284</v>
      </c>
      <c r="H52" s="57">
        <v>47.7</v>
      </c>
      <c r="I52" s="57">
        <f t="shared" si="2"/>
        <v>696365.145</v>
      </c>
      <c r="J52" s="57">
        <f t="shared" si="3"/>
        <v>578.164892244876</v>
      </c>
    </row>
    <row r="53" spans="1:10" ht="15">
      <c r="A53" t="s">
        <v>146</v>
      </c>
      <c r="B53" s="1">
        <f>'1993-2011'!F20</f>
        <v>40324000</v>
      </c>
      <c r="C53">
        <v>843</v>
      </c>
      <c r="D53" s="40">
        <f t="shared" si="5"/>
        <v>45805767.971530244</v>
      </c>
      <c r="E53" s="40">
        <f t="shared" si="4"/>
        <v>519.2110429092055</v>
      </c>
      <c r="F53" s="57">
        <v>1401863</v>
      </c>
      <c r="G53" s="40">
        <f t="shared" si="1"/>
        <v>388.0621845994569</v>
      </c>
      <c r="H53" s="57">
        <v>46.8</v>
      </c>
      <c r="I53" s="57">
        <f t="shared" si="2"/>
        <v>656071.884</v>
      </c>
      <c r="J53" s="57">
        <f t="shared" si="3"/>
        <v>544.7109649891405</v>
      </c>
    </row>
    <row r="54" spans="1:10" ht="15">
      <c r="A54" t="s">
        <v>147</v>
      </c>
      <c r="B54" s="1">
        <f>'1993-2011'!F21</f>
        <v>38170000</v>
      </c>
      <c r="C54">
        <v>881.9</v>
      </c>
      <c r="D54" s="40">
        <f t="shared" si="5"/>
        <v>41446413.425558455</v>
      </c>
      <c r="E54" s="40">
        <f t="shared" si="4"/>
        <v>469.797505696342</v>
      </c>
      <c r="F54" s="57">
        <v>1427087</v>
      </c>
      <c r="G54" s="40">
        <f t="shared" si="1"/>
        <v>395.0446647307798</v>
      </c>
      <c r="H54" s="57">
        <v>45.4</v>
      </c>
      <c r="I54" s="57">
        <f t="shared" si="2"/>
        <v>647897.498</v>
      </c>
      <c r="J54" s="57">
        <f t="shared" si="3"/>
        <v>537.9240902657394</v>
      </c>
    </row>
    <row r="55" spans="1:10" ht="15">
      <c r="A55" t="s">
        <v>148</v>
      </c>
      <c r="B55" s="1">
        <f>'1993-2011'!F22</f>
        <v>36964000</v>
      </c>
      <c r="C55">
        <v>927.8</v>
      </c>
      <c r="D55" s="40">
        <f t="shared" si="5"/>
        <v>38151246.38930804</v>
      </c>
      <c r="E55" s="40">
        <f t="shared" si="4"/>
        <v>432.44659577349165</v>
      </c>
      <c r="F55" s="57">
        <v>1441248</v>
      </c>
      <c r="G55" s="40">
        <f t="shared" si="1"/>
        <v>398.9646972846833</v>
      </c>
      <c r="H55" s="57">
        <v>43.1</v>
      </c>
      <c r="I55" s="57">
        <f t="shared" si="2"/>
        <v>621177.888</v>
      </c>
      <c r="J55" s="57">
        <f t="shared" si="3"/>
        <v>515.7398374389052</v>
      </c>
    </row>
    <row r="56" spans="1:10" ht="15">
      <c r="A56" t="s">
        <v>149</v>
      </c>
      <c r="B56" s="1">
        <f>'1993-2011'!F23</f>
        <v>34666000</v>
      </c>
      <c r="C56">
        <v>957.6</v>
      </c>
      <c r="D56" s="40">
        <f t="shared" si="5"/>
        <v>34666000</v>
      </c>
      <c r="E56" s="40">
        <f t="shared" si="4"/>
        <v>392.9411253333304</v>
      </c>
      <c r="F56" s="57">
        <v>1445178</v>
      </c>
      <c r="G56" s="40">
        <f t="shared" si="1"/>
        <v>400.05259559248935</v>
      </c>
      <c r="H56" s="57">
        <v>44.4</v>
      </c>
      <c r="I56" s="57">
        <f t="shared" si="2"/>
        <v>641659.032</v>
      </c>
      <c r="J56" s="57">
        <f t="shared" si="3"/>
        <v>532.7445346137067</v>
      </c>
    </row>
    <row r="57" spans="1:10" ht="15">
      <c r="A57" t="s">
        <v>155</v>
      </c>
      <c r="B57" s="1">
        <f>'1993-2011'!F24</f>
        <v>32300000</v>
      </c>
      <c r="C57">
        <f>C56*1.02</f>
        <v>976.7520000000001</v>
      </c>
      <c r="D57" s="40">
        <f t="shared" si="5"/>
        <v>31666666.666666664</v>
      </c>
      <c r="E57" s="40">
        <f t="shared" si="4"/>
        <v>358.94350763155427</v>
      </c>
      <c r="F57" s="58">
        <f>F56*1.006</f>
        <v>1453849.068</v>
      </c>
      <c r="G57" s="40">
        <f t="shared" si="1"/>
        <v>402.4529111660443</v>
      </c>
      <c r="H57" s="57">
        <v>43.3</v>
      </c>
      <c r="I57" s="57">
        <f t="shared" si="2"/>
        <v>629516.646444</v>
      </c>
      <c r="J57" s="57">
        <f t="shared" si="3"/>
        <v>522.663184208697</v>
      </c>
    </row>
    <row r="58" spans="1:10" ht="15">
      <c r="A58" t="s">
        <v>156</v>
      </c>
      <c r="B58" s="1">
        <f>'1993-2011'!F25</f>
        <v>30900000</v>
      </c>
      <c r="C58">
        <f>C57*1.02</f>
        <v>996.28704</v>
      </c>
      <c r="D58" s="40">
        <f t="shared" si="5"/>
        <v>29700115.340253748</v>
      </c>
      <c r="E58" s="40">
        <f t="shared" si="4"/>
        <v>336.6525340197604</v>
      </c>
      <c r="F58" s="40">
        <f>F57*1.018</f>
        <v>1480018.351224</v>
      </c>
      <c r="G58" s="40">
        <f t="shared" si="1"/>
        <v>409.6970635670331</v>
      </c>
      <c r="H58" s="57">
        <v>42.2</v>
      </c>
      <c r="I58" s="57">
        <f t="shared" si="2"/>
        <v>624567.7442165281</v>
      </c>
      <c r="J58" s="57">
        <f t="shared" si="3"/>
        <v>518.554303194733</v>
      </c>
    </row>
    <row r="59" spans="1:10" ht="15">
      <c r="A59" t="s">
        <v>157</v>
      </c>
      <c r="B59" s="1">
        <f>'1993-2011'!F26</f>
        <v>29700000</v>
      </c>
      <c r="C59">
        <f>C58*1.02</f>
        <v>1016.2127808</v>
      </c>
      <c r="D59" s="40">
        <f t="shared" si="5"/>
        <v>27986973.33604722</v>
      </c>
      <c r="E59" s="40">
        <f t="shared" si="4"/>
        <v>317.2339698073128</v>
      </c>
      <c r="F59" s="40">
        <f>F58*1.023</f>
        <v>1514058.773302152</v>
      </c>
      <c r="G59" s="40">
        <f t="shared" si="1"/>
        <v>419.12009602907483</v>
      </c>
      <c r="H59" s="57">
        <v>40.9</v>
      </c>
      <c r="I59" s="57">
        <f t="shared" si="2"/>
        <v>619250.0382805802</v>
      </c>
      <c r="J59" s="57">
        <f t="shared" si="3"/>
        <v>514.1392188075797</v>
      </c>
    </row>
  </sheetData>
  <sheetProtection/>
  <hyperlinks>
    <hyperlink ref="C1" r:id="rId1" display="Index (1974=100)"/>
    <hyperlink ref="F1" r:id="rId2" display="GDP"/>
    <hyperlink ref="H1" r:id="rId3" display="Govt Spending  as % of GDP"/>
  </hyperlinks>
  <printOptions/>
  <pageMargins left="0.7" right="0.7" top="0.75" bottom="0.75" header="0.3" footer="0.3"/>
  <pageSetup horizontalDpi="300" verticalDpi="300" orientation="portrait" paperSize="9" r:id="rId6"/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61" sqref="D6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National Archives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Whaley</dc:creator>
  <cp:keywords/>
  <dc:description/>
  <cp:lastModifiedBy>Authorised User</cp:lastModifiedBy>
  <dcterms:created xsi:type="dcterms:W3CDTF">2013-03-13T15:02:03Z</dcterms:created>
  <dcterms:modified xsi:type="dcterms:W3CDTF">2013-07-18T10:32:15Z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A3263253</vt:lpwstr>
  </property>
  <property fmtid="{D5CDD505-2E9C-101B-9397-08002B2CF9AE}" pid="3" name="Objective-Title">
    <vt:lpwstr>20130313 PRO costs</vt:lpwstr>
  </property>
  <property fmtid="{D5CDD505-2E9C-101B-9397-08002B2CF9AE}" pid="4" name="Objective-Comment">
    <vt:lpwstr/>
  </property>
  <property fmtid="{D5CDD505-2E9C-101B-9397-08002B2CF9AE}" pid="5" name="Objective-CreationStamp">
    <vt:filetime>2013-03-13T14:32:14Z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2013-03-14T16:22:05Z</vt:filetime>
  </property>
  <property fmtid="{D5CDD505-2E9C-101B-9397-08002B2CF9AE}" pid="10" name="Objective-Owner">
    <vt:lpwstr>Sam Whaley</vt:lpwstr>
  </property>
  <property fmtid="{D5CDD505-2E9C-101B-9397-08002B2CF9AE}" pid="11" name="Objective-Path">
    <vt:lpwstr>File Plan:Chief Executives Office:Departmental administration:Corporate:Strategic Communications:</vt:lpwstr>
  </property>
  <property fmtid="{D5CDD505-2E9C-101B-9397-08002B2CF9AE}" pid="12" name="Objective-Parent">
    <vt:lpwstr>Strategic Communications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0.3</vt:lpwstr>
  </property>
  <property fmtid="{D5CDD505-2E9C-101B-9397-08002B2CF9AE}" pid="15" name="Objective-VersionNumber">
    <vt:i4>3</vt:i4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/>
  </property>
  <property fmtid="{D5CDD505-2E9C-101B-9397-08002B2CF9AE}" pid="20" name="Objective-Protective Marking [system]">
    <vt:lpwstr>RESTRICTED (HONOURS)</vt:lpwstr>
  </property>
  <property fmtid="{D5CDD505-2E9C-101B-9397-08002B2CF9AE}" pid="21" name="Objective-Creators Organisation [system]">
    <vt:lpwstr>The National Archives</vt:lpwstr>
  </property>
  <property fmtid="{D5CDD505-2E9C-101B-9397-08002B2CF9AE}" pid="22" name="Objective-TNA Department [system]">
    <vt:lpwstr>Chief Executives Office</vt:lpwstr>
  </property>
  <property fmtid="{D5CDD505-2E9C-101B-9397-08002B2CF9AE}" pid="23" name="Objective-Sensitive personal data [system]">
    <vt:lpwstr>No</vt:lpwstr>
  </property>
  <property fmtid="{D5CDD505-2E9C-101B-9397-08002B2CF9AE}" pid="24" name="Objective-Disclosed to the data subject [system]">
    <vt:lpwstr>No</vt:lpwstr>
  </property>
  <property fmtid="{D5CDD505-2E9C-101B-9397-08002B2CF9AE}" pid="25" name="Objective-If Yes identify reference [system]">
    <vt:lpwstr/>
  </property>
  <property fmtid="{D5CDD505-2E9C-101B-9397-08002B2CF9AE}" pid="26" name="Objective-Disclosable under FOI [system]">
    <vt:lpwstr>Not specified</vt:lpwstr>
  </property>
  <property fmtid="{D5CDD505-2E9C-101B-9397-08002B2CF9AE}" pid="27" name="Objective-FOI exemptions [system]">
    <vt:lpwstr/>
  </property>
  <property fmtid="{D5CDD505-2E9C-101B-9397-08002B2CF9AE}" pid="28" name="Objective-Intranet Content [system]">
    <vt:lpwstr/>
  </property>
</Properties>
</file>