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Documents\ASD TRAINING\SST WEB\"/>
    </mc:Choice>
  </mc:AlternateContent>
  <bookViews>
    <workbookView xWindow="120" yWindow="120" windowWidth="8865" windowHeight="4590" tabRatio="562"/>
  </bookViews>
  <sheets>
    <sheet name="Outcome Framework" sheetId="8" r:id="rId1"/>
    <sheet name="Outcomes &amp; performance measures" sheetId="12" r:id="rId2"/>
    <sheet name="Service Development Plan" sheetId="16" r:id="rId3"/>
    <sheet name="Improvement Plan" sheetId="18" r:id="rId4"/>
    <sheet name="Review &amp; Improvement System" sheetId="15" r:id="rId5"/>
    <sheet name="Overall Annual Results" sheetId="1" r:id="rId6"/>
    <sheet name="Community Perspective results" sheetId="2" r:id="rId7"/>
    <sheet name="Financial Perspective results" sheetId="9" r:id="rId8"/>
    <sheet name="Staff Perspective results" sheetId="10" r:id="rId9"/>
    <sheet name="Environment Perspective results" sheetId="3" r:id="rId10"/>
    <sheet name="Graphs" sheetId="11" r:id="rId11"/>
    <sheet name="Quarterly Dashboard" sheetId="13" r:id="rId12"/>
    <sheet name="Real time Dashboard" sheetId="20" r:id="rId13"/>
    <sheet name="Ideas Greenhouse" sheetId="17" r:id="rId14"/>
  </sheets>
  <definedNames>
    <definedName name="A" localSheetId="1">'Outcomes &amp; performance measures'!$A$46</definedName>
    <definedName name="_xlnm.Print_Area" localSheetId="6">'Community Perspective results'!$B$1:$U$86</definedName>
    <definedName name="_xlnm.Print_Area" localSheetId="10">Graphs!$A$1:$AC$286</definedName>
    <definedName name="_xlnm.Print_Area" localSheetId="3">'Improvement Plan'!$A$1:$G$29</definedName>
    <definedName name="_xlnm.Print_Area" localSheetId="0">'Outcome Framework'!$A$1:$L$34</definedName>
    <definedName name="_xlnm.Print_Area" localSheetId="1">'Outcomes &amp; performance measures'!$A$1:$F$49</definedName>
    <definedName name="_xlnm.Print_Area" localSheetId="5">'Overall Annual Results'!$A$1:$K$187</definedName>
    <definedName name="_xlnm.Print_Area" localSheetId="4">'Review &amp; Improvement System'!$A$1:$N$47</definedName>
    <definedName name="_xlnm.Print_Area" localSheetId="2">'Service Development Plan'!$A$1:$H$21</definedName>
    <definedName name="_xlnm.Print_Area" localSheetId="8">'Staff Perspective results'!$A$1:$U$13</definedName>
    <definedName name="_xlnm.Print_Titles" localSheetId="3">'Improvement Plan'!$3:$3</definedName>
    <definedName name="_xlnm.Print_Titles" localSheetId="2">'Service Development Plan'!$2:$2</definedName>
  </definedNames>
  <calcPr calcId="171027"/>
</workbook>
</file>

<file path=xl/calcChain.xml><?xml version="1.0" encoding="utf-8"?>
<calcChain xmlns="http://schemas.openxmlformats.org/spreadsheetml/2006/main">
  <c r="A24" i="2" l="1"/>
  <c r="C6" i="20"/>
  <c r="C54" i="2"/>
  <c r="D54" i="2"/>
  <c r="S80" i="2" l="1"/>
  <c r="T80" i="2" s="1"/>
  <c r="S79" i="2"/>
  <c r="T79" i="2" s="1"/>
  <c r="Q80" i="2"/>
  <c r="R80" i="2" s="1"/>
  <c r="Q79" i="2"/>
  <c r="R79" i="2" s="1"/>
  <c r="N80" i="2"/>
  <c r="O80" i="2" s="1"/>
  <c r="L80" i="2"/>
  <c r="M80" i="2" s="1"/>
  <c r="N79" i="2"/>
  <c r="O79" i="2" s="1"/>
  <c r="L79" i="2"/>
  <c r="M79" i="2" s="1"/>
  <c r="I80" i="2"/>
  <c r="J80" i="2" s="1"/>
  <c r="I79" i="2"/>
  <c r="J79" i="2" s="1"/>
  <c r="G80" i="2"/>
  <c r="H80" i="2" s="1"/>
  <c r="G79" i="2"/>
  <c r="H79" i="2" s="1"/>
  <c r="E80" i="2"/>
  <c r="E79" i="2"/>
  <c r="G57" i="2"/>
  <c r="S61" i="2"/>
  <c r="T61" i="2" s="1"/>
  <c r="S60" i="2"/>
  <c r="S59" i="2"/>
  <c r="Q61" i="2"/>
  <c r="R61" i="2" s="1"/>
  <c r="Q60" i="2"/>
  <c r="R60" i="2" s="1"/>
  <c r="Q59" i="2"/>
  <c r="N61" i="2"/>
  <c r="O61" i="2" s="1"/>
  <c r="N60" i="2"/>
  <c r="O60" i="2" s="1"/>
  <c r="N59" i="2"/>
  <c r="O59" i="2" s="1"/>
  <c r="L61" i="2"/>
  <c r="L60" i="2"/>
  <c r="L59" i="2"/>
  <c r="I61" i="2"/>
  <c r="J61" i="2" s="1"/>
  <c r="I60" i="2"/>
  <c r="I59" i="2"/>
  <c r="G61" i="2"/>
  <c r="G60" i="2"/>
  <c r="H60" i="2" s="1"/>
  <c r="G59" i="2"/>
  <c r="E60" i="2"/>
  <c r="E59" i="2"/>
  <c r="E61" i="2"/>
  <c r="B61" i="2"/>
  <c r="B60" i="2"/>
  <c r="B59" i="2"/>
  <c r="B58" i="2"/>
  <c r="A89" i="11"/>
  <c r="B19" i="2"/>
  <c r="B18" i="2"/>
  <c r="F5" i="13" s="1"/>
  <c r="N46" i="2"/>
  <c r="O46" i="2" s="1"/>
  <c r="I48" i="2"/>
  <c r="J48" i="2" s="1"/>
  <c r="G48" i="2"/>
  <c r="H48" i="2" s="1"/>
  <c r="E48" i="2"/>
  <c r="S10" i="3"/>
  <c r="T10" i="3" s="1"/>
  <c r="Q10" i="3"/>
  <c r="R10" i="3" s="1"/>
  <c r="N10" i="3"/>
  <c r="O10" i="3" s="1"/>
  <c r="L10" i="3"/>
  <c r="M10" i="3" s="1"/>
  <c r="I10" i="3"/>
  <c r="J10" i="3" s="1"/>
  <c r="G10" i="3"/>
  <c r="H10" i="3" s="1"/>
  <c r="E10" i="3"/>
  <c r="A75" i="2"/>
  <c r="A69" i="2"/>
  <c r="A64" i="2"/>
  <c r="A55" i="2"/>
  <c r="A43" i="2"/>
  <c r="A8" i="3"/>
  <c r="A223" i="11"/>
  <c r="A213" i="11"/>
  <c r="B12" i="10"/>
  <c r="B7" i="10"/>
  <c r="T5" i="13" s="1"/>
  <c r="A217" i="11"/>
  <c r="A4" i="3"/>
  <c r="A9" i="10"/>
  <c r="M6" i="20"/>
  <c r="A179" i="11"/>
  <c r="A157" i="11"/>
  <c r="A46" i="11"/>
  <c r="A232" i="11"/>
  <c r="A192" i="11"/>
  <c r="A169" i="11"/>
  <c r="A201" i="11"/>
  <c r="A198" i="11"/>
  <c r="A194" i="11"/>
  <c r="A195" i="11"/>
  <c r="A175" i="11"/>
  <c r="A173" i="11"/>
  <c r="L6" i="20"/>
  <c r="G5" i="13"/>
  <c r="K6" i="20"/>
  <c r="J6" i="20"/>
  <c r="I6" i="20"/>
  <c r="H6" i="20"/>
  <c r="G6" i="20"/>
  <c r="F6" i="20"/>
  <c r="E6" i="20"/>
  <c r="D6" i="20"/>
  <c r="A82" i="2"/>
  <c r="B36" i="2"/>
  <c r="N5" i="13" s="1"/>
  <c r="N9" i="3"/>
  <c r="N8" i="3"/>
  <c r="O8" i="3" s="1"/>
  <c r="L9" i="3"/>
  <c r="M9" i="3" s="1"/>
  <c r="L8" i="3"/>
  <c r="L11" i="3" s="1"/>
  <c r="S9" i="3"/>
  <c r="Q9" i="3"/>
  <c r="I9" i="3"/>
  <c r="J9" i="3" s="1"/>
  <c r="G9" i="3"/>
  <c r="E9" i="3"/>
  <c r="C11" i="3"/>
  <c r="D15" i="9"/>
  <c r="C15" i="9"/>
  <c r="A4" i="10"/>
  <c r="D11" i="3"/>
  <c r="S10" i="10"/>
  <c r="T10" i="10" s="1"/>
  <c r="S9" i="10"/>
  <c r="T9" i="10" s="1"/>
  <c r="S11" i="10"/>
  <c r="T11" i="10" s="1"/>
  <c r="Q11" i="10"/>
  <c r="R11" i="10" s="1"/>
  <c r="Q10" i="10"/>
  <c r="R10" i="10" s="1"/>
  <c r="Q9" i="10"/>
  <c r="R9" i="10" s="1"/>
  <c r="N11" i="10"/>
  <c r="O11" i="10" s="1"/>
  <c r="N10" i="10"/>
  <c r="O10" i="10" s="1"/>
  <c r="N9" i="10"/>
  <c r="O9" i="10" s="1"/>
  <c r="L11" i="10"/>
  <c r="M11" i="10" s="1"/>
  <c r="I11" i="10"/>
  <c r="J11" i="10" s="1"/>
  <c r="L10" i="10"/>
  <c r="M10" i="10" s="1"/>
  <c r="L9" i="10"/>
  <c r="M9" i="10" s="1"/>
  <c r="I10" i="10"/>
  <c r="J10" i="10" s="1"/>
  <c r="I9" i="10"/>
  <c r="J9" i="10" s="1"/>
  <c r="A10" i="9"/>
  <c r="D86" i="2"/>
  <c r="C86" i="2"/>
  <c r="S83" i="2"/>
  <c r="T83" i="2" s="1"/>
  <c r="S82" i="2"/>
  <c r="T82" i="2" s="1"/>
  <c r="Q83" i="2"/>
  <c r="R83" i="2" s="1"/>
  <c r="Q82" i="2"/>
  <c r="R82" i="2" s="1"/>
  <c r="N83" i="2"/>
  <c r="O83" i="2" s="1"/>
  <c r="N82" i="2"/>
  <c r="O82" i="2" s="1"/>
  <c r="L83" i="2"/>
  <c r="M83" i="2" s="1"/>
  <c r="L82" i="2"/>
  <c r="M82" i="2" s="1"/>
  <c r="I83" i="2"/>
  <c r="J83" i="2" s="1"/>
  <c r="I82" i="2"/>
  <c r="J82" i="2" s="1"/>
  <c r="G83" i="2"/>
  <c r="H83" i="2" s="1"/>
  <c r="G82" i="2"/>
  <c r="H82" i="2" s="1"/>
  <c r="E83" i="2"/>
  <c r="E82" i="2"/>
  <c r="D81" i="2"/>
  <c r="S76" i="2"/>
  <c r="T76" i="2" s="1"/>
  <c r="S77" i="2"/>
  <c r="T77" i="2" s="1"/>
  <c r="S75" i="2"/>
  <c r="Q76" i="2"/>
  <c r="Q77" i="2"/>
  <c r="R77" i="2" s="1"/>
  <c r="Q75" i="2"/>
  <c r="R75" i="2" s="1"/>
  <c r="N76" i="2"/>
  <c r="O76" i="2" s="1"/>
  <c r="N77" i="2"/>
  <c r="N75" i="2"/>
  <c r="O75" i="2" s="1"/>
  <c r="L76" i="2"/>
  <c r="M76" i="2" s="1"/>
  <c r="L77" i="2"/>
  <c r="M77" i="2" s="1"/>
  <c r="L75" i="2"/>
  <c r="I76" i="2"/>
  <c r="J76" i="2" s="1"/>
  <c r="I77" i="2"/>
  <c r="J77" i="2" s="1"/>
  <c r="I75" i="2"/>
  <c r="G76" i="2"/>
  <c r="H76" i="2" s="1"/>
  <c r="G77" i="2"/>
  <c r="H77" i="2" s="1"/>
  <c r="G75" i="2"/>
  <c r="H75" i="2" s="1"/>
  <c r="E76" i="2"/>
  <c r="E77" i="2"/>
  <c r="E75" i="2"/>
  <c r="C81" i="2"/>
  <c r="B80" i="2"/>
  <c r="D74" i="2"/>
  <c r="S71" i="2"/>
  <c r="T71" i="2" s="1"/>
  <c r="S70" i="2"/>
  <c r="T70" i="2" s="1"/>
  <c r="S69" i="2"/>
  <c r="Q71" i="2"/>
  <c r="R71" i="2" s="1"/>
  <c r="Q70" i="2"/>
  <c r="R70" i="2" s="1"/>
  <c r="Q69" i="2"/>
  <c r="N71" i="2"/>
  <c r="O71" i="2" s="1"/>
  <c r="N70" i="2"/>
  <c r="N69" i="2"/>
  <c r="O69" i="2" s="1"/>
  <c r="L71" i="2"/>
  <c r="M71" i="2" s="1"/>
  <c r="L70" i="2"/>
  <c r="M70" i="2" s="1"/>
  <c r="L69" i="2"/>
  <c r="M69" i="2" s="1"/>
  <c r="I71" i="2"/>
  <c r="J71" i="2" s="1"/>
  <c r="I70" i="2"/>
  <c r="J70" i="2" s="1"/>
  <c r="I69" i="2"/>
  <c r="J69" i="2" s="1"/>
  <c r="G70" i="2"/>
  <c r="H70" i="2" s="1"/>
  <c r="G71" i="2"/>
  <c r="H71" i="2" s="1"/>
  <c r="G69" i="2"/>
  <c r="H69" i="2" s="1"/>
  <c r="E71" i="2"/>
  <c r="E70" i="2"/>
  <c r="E69" i="2"/>
  <c r="C74" i="2"/>
  <c r="D68" i="2"/>
  <c r="S65" i="2"/>
  <c r="T65" i="2" s="1"/>
  <c r="S64" i="2"/>
  <c r="Q65" i="2"/>
  <c r="R65" i="2" s="1"/>
  <c r="Q64" i="2"/>
  <c r="R64" i="2" s="1"/>
  <c r="N65" i="2"/>
  <c r="O65" i="2" s="1"/>
  <c r="N64" i="2"/>
  <c r="O64" i="2" s="1"/>
  <c r="L65" i="2"/>
  <c r="M65" i="2" s="1"/>
  <c r="L64" i="2"/>
  <c r="M64" i="2" s="1"/>
  <c r="I65" i="2"/>
  <c r="J65" i="2" s="1"/>
  <c r="I64" i="2"/>
  <c r="J64" i="2" s="1"/>
  <c r="C68" i="2"/>
  <c r="G65" i="2"/>
  <c r="H65" i="2" s="1"/>
  <c r="G64" i="2"/>
  <c r="E65" i="2"/>
  <c r="E64" i="2"/>
  <c r="S58" i="2"/>
  <c r="T58" i="2" s="1"/>
  <c r="S57" i="2"/>
  <c r="T57" i="2" s="1"/>
  <c r="S56" i="2"/>
  <c r="T56" i="2" s="1"/>
  <c r="S55" i="2"/>
  <c r="T55" i="2" s="1"/>
  <c r="Q58" i="2"/>
  <c r="R58" i="2" s="1"/>
  <c r="Q57" i="2"/>
  <c r="R57" i="2" s="1"/>
  <c r="Q56" i="2"/>
  <c r="R56" i="2" s="1"/>
  <c r="Q55" i="2"/>
  <c r="R55" i="2" s="1"/>
  <c r="N58" i="2"/>
  <c r="O58" i="2" s="1"/>
  <c r="N57" i="2"/>
  <c r="O57" i="2" s="1"/>
  <c r="N56" i="2"/>
  <c r="O56" i="2" s="1"/>
  <c r="N55" i="2"/>
  <c r="O55" i="2" s="1"/>
  <c r="M61" i="2"/>
  <c r="L58" i="2"/>
  <c r="M58" i="2" s="1"/>
  <c r="L57" i="2"/>
  <c r="M57" i="2" s="1"/>
  <c r="L56" i="2"/>
  <c r="M56" i="2" s="1"/>
  <c r="L55" i="2"/>
  <c r="M60" i="2"/>
  <c r="H61" i="2"/>
  <c r="A4" i="9"/>
  <c r="A78" i="11"/>
  <c r="A219" i="11"/>
  <c r="A156" i="11"/>
  <c r="A119" i="11"/>
  <c r="A86" i="11"/>
  <c r="A83" i="11"/>
  <c r="I58" i="2"/>
  <c r="J58" i="2" s="1"/>
  <c r="I57" i="2"/>
  <c r="J57" i="2" s="1"/>
  <c r="I56" i="2"/>
  <c r="J56" i="2" s="1"/>
  <c r="I55" i="2"/>
  <c r="D63" i="2"/>
  <c r="G58" i="2"/>
  <c r="H58" i="2" s="1"/>
  <c r="G56" i="2"/>
  <c r="H56" i="2" s="1"/>
  <c r="G55" i="2"/>
  <c r="H55" i="2" s="1"/>
  <c r="E58" i="2"/>
  <c r="S48" i="2"/>
  <c r="T48" i="2" s="1"/>
  <c r="Q48" i="2"/>
  <c r="R48" i="2" s="1"/>
  <c r="N48" i="2"/>
  <c r="O48" i="2" s="1"/>
  <c r="L48" i="2"/>
  <c r="M48" i="2" s="1"/>
  <c r="E47" i="2"/>
  <c r="S49" i="2"/>
  <c r="T49" i="2" s="1"/>
  <c r="Q49" i="2"/>
  <c r="R49" i="2" s="1"/>
  <c r="N49" i="2"/>
  <c r="O49" i="2" s="1"/>
  <c r="L49" i="2"/>
  <c r="M49" i="2" s="1"/>
  <c r="I49" i="2"/>
  <c r="J49" i="2" s="1"/>
  <c r="G49" i="2"/>
  <c r="H49" i="2" s="1"/>
  <c r="S47" i="2"/>
  <c r="T47" i="2" s="1"/>
  <c r="Q47" i="2"/>
  <c r="R47" i="2" s="1"/>
  <c r="N47" i="2"/>
  <c r="O47" i="2" s="1"/>
  <c r="L47" i="2"/>
  <c r="M47" i="2" s="1"/>
  <c r="G47" i="2"/>
  <c r="H47" i="2" s="1"/>
  <c r="I47" i="2"/>
  <c r="J47" i="2" s="1"/>
  <c r="E8" i="3"/>
  <c r="E11" i="3" s="1"/>
  <c r="G5" i="20"/>
  <c r="F5" i="20"/>
  <c r="S51" i="2"/>
  <c r="T51" i="2" s="1"/>
  <c r="S50" i="2"/>
  <c r="T50" i="2" s="1"/>
  <c r="Q51" i="2"/>
  <c r="R51" i="2" s="1"/>
  <c r="Q50" i="2"/>
  <c r="R50" i="2" s="1"/>
  <c r="N51" i="2"/>
  <c r="O51" i="2" s="1"/>
  <c r="N50" i="2"/>
  <c r="O50" i="2" s="1"/>
  <c r="L51" i="2"/>
  <c r="M51" i="2" s="1"/>
  <c r="L50" i="2"/>
  <c r="M50" i="2" s="1"/>
  <c r="I51" i="2"/>
  <c r="J51" i="2" s="1"/>
  <c r="I50" i="2"/>
  <c r="J50" i="2" s="1"/>
  <c r="G51" i="2"/>
  <c r="H51" i="2" s="1"/>
  <c r="G50" i="2"/>
  <c r="H50" i="2" s="1"/>
  <c r="Q11" i="9"/>
  <c r="R11" i="9" s="1"/>
  <c r="Q10" i="9"/>
  <c r="R10" i="9" s="1"/>
  <c r="N11" i="9"/>
  <c r="O11" i="9" s="1"/>
  <c r="N10" i="9"/>
  <c r="O10" i="9" s="1"/>
  <c r="L11" i="9"/>
  <c r="M11" i="9" s="1"/>
  <c r="L10" i="9"/>
  <c r="M10" i="9" s="1"/>
  <c r="S10" i="9"/>
  <c r="T10" i="9" s="1"/>
  <c r="B85" i="2"/>
  <c r="B79" i="2"/>
  <c r="B82" i="2"/>
  <c r="B83" i="2"/>
  <c r="B75" i="2"/>
  <c r="B76" i="2"/>
  <c r="B77" i="2"/>
  <c r="B69" i="2"/>
  <c r="B70" i="2"/>
  <c r="B71" i="2"/>
  <c r="B65" i="2"/>
  <c r="B64" i="2"/>
  <c r="E51" i="2"/>
  <c r="E50" i="2"/>
  <c r="E49" i="2"/>
  <c r="E46" i="2"/>
  <c r="E45" i="2"/>
  <c r="E44" i="2"/>
  <c r="B57" i="2"/>
  <c r="B56" i="2"/>
  <c r="A79" i="11"/>
  <c r="A61" i="11"/>
  <c r="A57" i="11"/>
  <c r="A54" i="11"/>
  <c r="A50" i="11"/>
  <c r="A40" i="11"/>
  <c r="A35" i="11"/>
  <c r="B51" i="2"/>
  <c r="B50" i="2"/>
  <c r="B49" i="2"/>
  <c r="B48" i="2"/>
  <c r="B16" i="1"/>
  <c r="A170" i="1" s="1"/>
  <c r="B14" i="1"/>
  <c r="A152" i="1" s="1"/>
  <c r="B12" i="1"/>
  <c r="A133" i="1" s="1"/>
  <c r="B10" i="1"/>
  <c r="A114" i="1" s="1"/>
  <c r="B9" i="1"/>
  <c r="A96" i="1" s="1"/>
  <c r="B8" i="1"/>
  <c r="A76" i="1" s="1"/>
  <c r="B7" i="1"/>
  <c r="A57" i="1" s="1"/>
  <c r="B6" i="1"/>
  <c r="A40" i="1" s="1"/>
  <c r="B5" i="1"/>
  <c r="C63" i="2"/>
  <c r="E57" i="2"/>
  <c r="E56" i="2"/>
  <c r="E55" i="2"/>
  <c r="G11" i="10"/>
  <c r="H11" i="10" s="1"/>
  <c r="G10" i="10"/>
  <c r="H10" i="10" s="1"/>
  <c r="G9" i="10"/>
  <c r="H9" i="10" s="1"/>
  <c r="E11" i="10"/>
  <c r="E10" i="10"/>
  <c r="E9" i="10"/>
  <c r="I10" i="9"/>
  <c r="J10" i="9" s="1"/>
  <c r="G10" i="9"/>
  <c r="A38" i="2"/>
  <c r="B41" i="2"/>
  <c r="B40" i="2"/>
  <c r="B6" i="3"/>
  <c r="B10" i="3" s="1"/>
  <c r="W5" i="13" s="1"/>
  <c r="E10" i="9"/>
  <c r="B47" i="2"/>
  <c r="B46" i="2"/>
  <c r="B45" i="2"/>
  <c r="B21" i="2"/>
  <c r="I5" i="13" s="1"/>
  <c r="B20" i="2"/>
  <c r="H5" i="13" s="1"/>
  <c r="B17" i="2"/>
  <c r="J5" i="20" s="1"/>
  <c r="B16" i="2"/>
  <c r="I5" i="20" s="1"/>
  <c r="B12" i="2"/>
  <c r="B11" i="2"/>
  <c r="B10" i="2"/>
  <c r="B9" i="2"/>
  <c r="E5" i="13" s="1"/>
  <c r="B8" i="2"/>
  <c r="D5" i="13" s="1"/>
  <c r="B7" i="2"/>
  <c r="C5" i="13" s="1"/>
  <c r="B6" i="2"/>
  <c r="E5" i="20" s="1"/>
  <c r="A4" i="2"/>
  <c r="B55" i="2"/>
  <c r="A33" i="2"/>
  <c r="A28" i="2"/>
  <c r="B24" i="2"/>
  <c r="B39" i="2"/>
  <c r="B38" i="2"/>
  <c r="B37" i="2"/>
  <c r="O5" i="13" s="1"/>
  <c r="B35" i="2"/>
  <c r="M5" i="13" s="1"/>
  <c r="B34" i="2"/>
  <c r="L5" i="13" s="1"/>
  <c r="B33" i="2"/>
  <c r="L5" i="20" s="1"/>
  <c r="B30" i="2"/>
  <c r="K5" i="13" s="1"/>
  <c r="B29" i="2"/>
  <c r="J5" i="13" s="1"/>
  <c r="B28" i="2"/>
  <c r="K5" i="20" s="1"/>
  <c r="B25" i="2"/>
  <c r="A15" i="2"/>
  <c r="B15" i="2"/>
  <c r="H5" i="20" s="1"/>
  <c r="B5" i="3"/>
  <c r="B9" i="3" s="1"/>
  <c r="V5" i="13" s="1"/>
  <c r="B4" i="3"/>
  <c r="B8" i="3" s="1"/>
  <c r="U5" i="13" s="1"/>
  <c r="B10" i="10"/>
  <c r="B11" i="10"/>
  <c r="B9" i="10"/>
  <c r="B5" i="10"/>
  <c r="R5" i="13" s="1"/>
  <c r="B6" i="10"/>
  <c r="S5" i="13" s="1"/>
  <c r="B4" i="10"/>
  <c r="M5" i="20" s="1"/>
  <c r="B5" i="2"/>
  <c r="D5" i="20" s="1"/>
  <c r="A166" i="11"/>
  <c r="A160" i="11"/>
  <c r="A152" i="11"/>
  <c r="A149" i="11"/>
  <c r="A143" i="11"/>
  <c r="A140" i="11"/>
  <c r="A137" i="11"/>
  <c r="A126" i="11"/>
  <c r="A109" i="11"/>
  <c r="A95" i="11"/>
  <c r="A92" i="11"/>
  <c r="A136" i="11"/>
  <c r="A6" i="11"/>
  <c r="O77" i="2"/>
  <c r="A24" i="11"/>
  <c r="B44" i="2"/>
  <c r="A106" i="11"/>
  <c r="A105" i="11"/>
  <c r="R76" i="2"/>
  <c r="M75" i="2"/>
  <c r="S43" i="2"/>
  <c r="S44" i="2"/>
  <c r="T44" i="2" s="1"/>
  <c r="S45" i="2"/>
  <c r="T45" i="2" s="1"/>
  <c r="S46" i="2"/>
  <c r="T46" i="2" s="1"/>
  <c r="Q43" i="2"/>
  <c r="Q44" i="2"/>
  <c r="R44" i="2" s="1"/>
  <c r="Q45" i="2"/>
  <c r="R45" i="2" s="1"/>
  <c r="Q46" i="2"/>
  <c r="R46" i="2" s="1"/>
  <c r="N43" i="2"/>
  <c r="N44" i="2"/>
  <c r="O44" i="2" s="1"/>
  <c r="N45" i="2"/>
  <c r="O45" i="2" s="1"/>
  <c r="L43" i="2"/>
  <c r="L44" i="2"/>
  <c r="M44" i="2" s="1"/>
  <c r="L45" i="2"/>
  <c r="M45" i="2" s="1"/>
  <c r="L46" i="2"/>
  <c r="M46" i="2" s="1"/>
  <c r="M55" i="2"/>
  <c r="I43" i="2"/>
  <c r="I44" i="2"/>
  <c r="J44" i="2" s="1"/>
  <c r="I45" i="2"/>
  <c r="J45" i="2" s="1"/>
  <c r="I46" i="2"/>
  <c r="J46" i="2" s="1"/>
  <c r="J55" i="2"/>
  <c r="G43" i="2"/>
  <c r="G44" i="2"/>
  <c r="H44" i="2" s="1"/>
  <c r="G45" i="2"/>
  <c r="H45" i="2" s="1"/>
  <c r="G46" i="2"/>
  <c r="H46" i="2" s="1"/>
  <c r="H57" i="2"/>
  <c r="E43" i="2"/>
  <c r="T60" i="2"/>
  <c r="R59" i="2"/>
  <c r="O70" i="2"/>
  <c r="M59" i="2"/>
  <c r="T59" i="2"/>
  <c r="J59" i="2"/>
  <c r="J60" i="2"/>
  <c r="H59" i="2"/>
  <c r="B43" i="2"/>
  <c r="B4" i="2"/>
  <c r="C5" i="20" s="1"/>
  <c r="S8" i="3"/>
  <c r="S11" i="3" s="1"/>
  <c r="Q8" i="3"/>
  <c r="Q11" i="3" s="1"/>
  <c r="N11" i="3"/>
  <c r="I8" i="3"/>
  <c r="I11" i="3" s="1"/>
  <c r="G8" i="3"/>
  <c r="G11" i="3" s="1"/>
  <c r="T9" i="3"/>
  <c r="R9" i="3"/>
  <c r="O9" i="3"/>
  <c r="H9" i="3"/>
  <c r="B10" i="9"/>
  <c r="B11" i="9"/>
  <c r="B4" i="9"/>
  <c r="P5" i="13" s="1"/>
  <c r="B5" i="9"/>
  <c r="Q5" i="13" s="1"/>
  <c r="S11" i="9"/>
  <c r="T11" i="9"/>
  <c r="I11" i="9"/>
  <c r="J11" i="9" s="1"/>
  <c r="J15" i="9" s="1"/>
  <c r="H10" i="9"/>
  <c r="G11" i="9"/>
  <c r="G15" i="9" s="1"/>
  <c r="H11" i="9"/>
  <c r="E11" i="9"/>
  <c r="A220" i="11"/>
  <c r="A176" i="11"/>
  <c r="A123" i="11"/>
  <c r="A120" i="11"/>
  <c r="A7" i="11"/>
  <c r="A4" i="11"/>
  <c r="I13" i="10"/>
  <c r="D13" i="10"/>
  <c r="C13" i="10"/>
  <c r="J43" i="2" l="1"/>
  <c r="J54" i="2" s="1"/>
  <c r="D5" i="1" s="1"/>
  <c r="I54" i="2"/>
  <c r="O43" i="2"/>
  <c r="O54" i="2" s="1"/>
  <c r="G5" i="1" s="1"/>
  <c r="N54" i="2"/>
  <c r="R43" i="2"/>
  <c r="R54" i="2" s="1"/>
  <c r="Q54" i="2"/>
  <c r="T43" i="2"/>
  <c r="T54" i="2" s="1"/>
  <c r="J5" i="1" s="1"/>
  <c r="S54" i="2"/>
  <c r="H43" i="2"/>
  <c r="H54" i="2" s="1"/>
  <c r="G54" i="2"/>
  <c r="M43" i="2"/>
  <c r="M54" i="2" s="1"/>
  <c r="L54" i="2"/>
  <c r="E54" i="2"/>
  <c r="S13" i="10"/>
  <c r="E13" i="10"/>
  <c r="G13" i="10"/>
  <c r="R68" i="2"/>
  <c r="I7" i="1" s="1"/>
  <c r="G74" i="2"/>
  <c r="Q74" i="2"/>
  <c r="S74" i="2"/>
  <c r="I81" i="2"/>
  <c r="S81" i="2"/>
  <c r="G68" i="2"/>
  <c r="S68" i="2"/>
  <c r="E68" i="2"/>
  <c r="T69" i="2"/>
  <c r="T74" i="2" s="1"/>
  <c r="J8" i="1" s="1"/>
  <c r="E74" i="2"/>
  <c r="N74" i="2"/>
  <c r="E63" i="2"/>
  <c r="L68" i="2"/>
  <c r="Q68" i="2"/>
  <c r="T15" i="9"/>
  <c r="J12" i="1" s="1"/>
  <c r="S15" i="9"/>
  <c r="H8" i="3"/>
  <c r="M8" i="3"/>
  <c r="M11" i="3" s="1"/>
  <c r="F16" i="1" s="1"/>
  <c r="R8" i="3"/>
  <c r="R11" i="3" s="1"/>
  <c r="I16" i="1" s="1"/>
  <c r="T64" i="2"/>
  <c r="T68" i="2" s="1"/>
  <c r="J7" i="1" s="1"/>
  <c r="K7" i="1" s="1"/>
  <c r="J74" i="2"/>
  <c r="D8" i="1" s="1"/>
  <c r="M74" i="2"/>
  <c r="F8" i="1" s="1"/>
  <c r="R69" i="2"/>
  <c r="R74" i="2" s="1"/>
  <c r="I8" i="1" s="1"/>
  <c r="R15" i="9"/>
  <c r="L63" i="2"/>
  <c r="G81" i="2"/>
  <c r="Q81" i="2"/>
  <c r="H64" i="2"/>
  <c r="H68" i="2" s="1"/>
  <c r="C7" i="1" s="1"/>
  <c r="J68" i="2"/>
  <c r="D7" i="1" s="1"/>
  <c r="T75" i="2"/>
  <c r="T81" i="2" s="1"/>
  <c r="J9" i="1" s="1"/>
  <c r="G63" i="2"/>
  <c r="I63" i="2"/>
  <c r="N63" i="2"/>
  <c r="Q63" i="2"/>
  <c r="S63" i="2"/>
  <c r="L74" i="2"/>
  <c r="N81" i="2"/>
  <c r="R13" i="10"/>
  <c r="I14" i="1" s="1"/>
  <c r="E81" i="2"/>
  <c r="H74" i="2"/>
  <c r="C8" i="1" s="1"/>
  <c r="E8" i="1" s="1"/>
  <c r="H15" i="9"/>
  <c r="C12" i="1" s="1"/>
  <c r="E12" i="1" s="1"/>
  <c r="I15" i="9"/>
  <c r="J8" i="3"/>
  <c r="J11" i="3" s="1"/>
  <c r="D16" i="1" s="1"/>
  <c r="T8" i="3"/>
  <c r="T11" i="3" s="1"/>
  <c r="J16" i="1" s="1"/>
  <c r="K16" i="1" s="1"/>
  <c r="O74" i="2"/>
  <c r="G8" i="1" s="1"/>
  <c r="H8" i="1" s="1"/>
  <c r="J75" i="2"/>
  <c r="J81" i="2" s="1"/>
  <c r="D9" i="1" s="1"/>
  <c r="I68" i="2"/>
  <c r="N68" i="2"/>
  <c r="I74" i="2"/>
  <c r="L81" i="2"/>
  <c r="E15" i="9"/>
  <c r="J13" i="10"/>
  <c r="D14" i="1" s="1"/>
  <c r="O15" i="9"/>
  <c r="G12" i="1" s="1"/>
  <c r="D12" i="1"/>
  <c r="L15" i="9"/>
  <c r="N15" i="9"/>
  <c r="M15" i="9"/>
  <c r="F12" i="1" s="1"/>
  <c r="Q15" i="9"/>
  <c r="A19" i="1"/>
  <c r="E86" i="2"/>
  <c r="H86" i="2"/>
  <c r="C10" i="1" s="1"/>
  <c r="J86" i="2"/>
  <c r="D10" i="1" s="1"/>
  <c r="M86" i="2"/>
  <c r="F10" i="1" s="1"/>
  <c r="O86" i="2"/>
  <c r="G10" i="1" s="1"/>
  <c r="R86" i="2"/>
  <c r="I10" i="1" s="1"/>
  <c r="T86" i="2"/>
  <c r="J10" i="1" s="1"/>
  <c r="S86" i="2"/>
  <c r="G86" i="2"/>
  <c r="I86" i="2"/>
  <c r="L86" i="2"/>
  <c r="N86" i="2"/>
  <c r="Q86" i="2"/>
  <c r="H11" i="3"/>
  <c r="C16" i="1" s="1"/>
  <c r="O11" i="3"/>
  <c r="G16" i="1" s="1"/>
  <c r="I12" i="1"/>
  <c r="Q13" i="10"/>
  <c r="T13" i="10"/>
  <c r="J14" i="1" s="1"/>
  <c r="K14" i="1" s="1"/>
  <c r="M13" i="10"/>
  <c r="F14" i="1" s="1"/>
  <c r="O13" i="10"/>
  <c r="G14" i="1" s="1"/>
  <c r="L13" i="10"/>
  <c r="N13" i="10"/>
  <c r="H13" i="10"/>
  <c r="C14" i="1" s="1"/>
  <c r="R63" i="2"/>
  <c r="I6" i="1" s="1"/>
  <c r="T63" i="2"/>
  <c r="J6" i="1" s="1"/>
  <c r="H81" i="2"/>
  <c r="C9" i="1" s="1"/>
  <c r="M81" i="2"/>
  <c r="F9" i="1" s="1"/>
  <c r="O81" i="2"/>
  <c r="G9" i="1" s="1"/>
  <c r="R81" i="2"/>
  <c r="I9" i="1" s="1"/>
  <c r="O68" i="2"/>
  <c r="G7" i="1" s="1"/>
  <c r="M68" i="2"/>
  <c r="F7" i="1" s="1"/>
  <c r="M63" i="2"/>
  <c r="F6" i="1" s="1"/>
  <c r="O63" i="2"/>
  <c r="G6" i="1" s="1"/>
  <c r="J63" i="2"/>
  <c r="D6" i="1" s="1"/>
  <c r="H63" i="2"/>
  <c r="C6" i="1" s="1"/>
  <c r="F5" i="1"/>
  <c r="I5" i="1"/>
  <c r="C5" i="1"/>
  <c r="E14" i="1" l="1"/>
  <c r="E10" i="1"/>
  <c r="E7" i="1"/>
  <c r="K5" i="1"/>
  <c r="H5" i="1"/>
  <c r="E9" i="1"/>
  <c r="K8" i="1"/>
  <c r="K10" i="1"/>
  <c r="K9" i="1"/>
  <c r="K6" i="1"/>
  <c r="H10" i="1"/>
  <c r="H6" i="1"/>
  <c r="H14" i="1"/>
  <c r="H16" i="1"/>
  <c r="H12" i="1"/>
  <c r="H9" i="1"/>
  <c r="E16" i="1"/>
  <c r="E5" i="1"/>
  <c r="E6" i="1"/>
  <c r="H7" i="1"/>
  <c r="K12" i="1"/>
</calcChain>
</file>

<file path=xl/sharedStrings.xml><?xml version="1.0" encoding="utf-8"?>
<sst xmlns="http://schemas.openxmlformats.org/spreadsheetml/2006/main" count="556" uniqueCount="410">
  <si>
    <t>Target - lower threshold</t>
  </si>
  <si>
    <t>Target - upper threshold</t>
  </si>
  <si>
    <t>Key:</t>
  </si>
  <si>
    <t>On target</t>
  </si>
  <si>
    <t>Above target</t>
  </si>
  <si>
    <t>Quarterly Dashboard</t>
  </si>
  <si>
    <t>Ref</t>
  </si>
  <si>
    <t>Weighting (%)</t>
  </si>
  <si>
    <t>Enter</t>
  </si>
  <si>
    <t>Performance measures</t>
  </si>
  <si>
    <t>SO1</t>
  </si>
  <si>
    <t>SO2</t>
  </si>
  <si>
    <t>SO3</t>
  </si>
  <si>
    <t>SO4</t>
  </si>
  <si>
    <t>SO5</t>
  </si>
  <si>
    <t>SO6</t>
  </si>
  <si>
    <t>SO7</t>
  </si>
  <si>
    <t>Performance Measures (including outcome measures, perception measures &amp; performance indicators)</t>
  </si>
  <si>
    <t>SO9</t>
  </si>
  <si>
    <t xml:space="preserve"> </t>
  </si>
  <si>
    <t>Perspective 3:</t>
  </si>
  <si>
    <t>Perspective A:</t>
  </si>
  <si>
    <t>Perspective B:</t>
  </si>
  <si>
    <t>Actual results (click on the measure below to view a graphical display of performance)</t>
  </si>
  <si>
    <t>Actual</t>
  </si>
  <si>
    <t>Graphical displays of annual performance</t>
  </si>
  <si>
    <t>Lead person</t>
  </si>
  <si>
    <t>Links to related plans</t>
  </si>
  <si>
    <t>Service Outcomes, Performance Measures &amp; Targets</t>
  </si>
  <si>
    <t>Service Outcome</t>
  </si>
  <si>
    <t>Which Intermediate Outcomes will this Service Outcomes contribute to?</t>
  </si>
  <si>
    <t>More people come together to socialise</t>
  </si>
  <si>
    <t>Sustainable financial position</t>
  </si>
  <si>
    <t>SO8</t>
  </si>
  <si>
    <t>Good quality sustainable jobs for people, with the opportunity to develop high professional standards</t>
  </si>
  <si>
    <t>2012/13 Gap</t>
  </si>
  <si>
    <t>2013/14 Balanced score</t>
  </si>
  <si>
    <t>2013/14 Gap</t>
  </si>
  <si>
    <t>Indexed Results (2011/12 results are the base and 100 is the indexed base)</t>
  </si>
  <si>
    <t>Community &amp; Direct Customers</t>
  </si>
  <si>
    <t>Financial</t>
  </si>
  <si>
    <t>Professional staff</t>
  </si>
  <si>
    <t>Service Development Plan (including marketing)</t>
  </si>
  <si>
    <t>Success Criteria (how we will know that we have successfully achieved the project successfully)</t>
  </si>
  <si>
    <t>Helping to achieve which Service Outcome?</t>
  </si>
  <si>
    <t>Start date</t>
  </si>
  <si>
    <t>Improvement Project</t>
  </si>
  <si>
    <t>Outputs (what will have changed)</t>
  </si>
  <si>
    <t>Service Development or Marketing Project</t>
  </si>
  <si>
    <t>Improvement Plan</t>
  </si>
  <si>
    <t>Levels of external funding</t>
  </si>
  <si>
    <t>% of training plan completed</t>
  </si>
  <si>
    <t>No of fte</t>
  </si>
  <si>
    <t>No of professional qualifications</t>
  </si>
  <si>
    <t>Public Record Repository</t>
  </si>
  <si>
    <t>Produce on-line catalogues</t>
  </si>
  <si>
    <t>Become involved in more networks</t>
  </si>
  <si>
    <t>More capacity building with community groups</t>
  </si>
  <si>
    <t xml:space="preserve">Setting up consortia to develop &amp; deliver commissions (based on the Intermediate Outcomes) - also become part of commissions led by other people  </t>
  </si>
  <si>
    <t>Programme in which someone identifies an object / collection and others comment</t>
  </si>
  <si>
    <t>Outcomes</t>
  </si>
  <si>
    <t>Total balanced score for SO1</t>
  </si>
  <si>
    <t>Craft workshops</t>
  </si>
  <si>
    <t>Heritage courses for the public</t>
  </si>
  <si>
    <t>Collections</t>
  </si>
  <si>
    <t>Workshops</t>
  </si>
  <si>
    <t>Marketing</t>
  </si>
  <si>
    <t>Events</t>
  </si>
  <si>
    <t>Children's activities</t>
  </si>
  <si>
    <t xml:space="preserve">Active Kids club / initiative </t>
  </si>
  <si>
    <t>Saturday Club for kids</t>
  </si>
  <si>
    <t>More object handling for education &amp; events</t>
  </si>
  <si>
    <t>Be a location for TV shows; e.g. Gardeners World, Antiques Road Show, or films</t>
  </si>
  <si>
    <t>Volunteers</t>
  </si>
  <si>
    <t>Obtain Investors in Volunteers Standard</t>
  </si>
  <si>
    <t>Encourage young people to be volunteers</t>
  </si>
  <si>
    <t>Partnerships / collaborative working</t>
  </si>
  <si>
    <t>Improve advertising</t>
  </si>
  <si>
    <t>Improve access to the press</t>
  </si>
  <si>
    <t>Make better use of social media (e.g. Twitter) &amp; the internet</t>
  </si>
  <si>
    <t>Improve leaflets - make them more glossy</t>
  </si>
  <si>
    <t>Community engagement</t>
  </si>
  <si>
    <t>Develop a Heritage Services App for smart phones, Blackberry, I Pad, etc</t>
  </si>
  <si>
    <t>Flickr</t>
  </si>
  <si>
    <t>National advertising in newspapers &amp; magazines</t>
  </si>
  <si>
    <t>Charitable events, like Bring &amp; Buy Sales (for Comic Relief, etc)</t>
  </si>
  <si>
    <t>Promote the museum to groups &amp; schools outside the Borough</t>
  </si>
  <si>
    <t>Improve advertising displays - make them more interactive</t>
  </si>
  <si>
    <t>Themed feasts &amp; banquets</t>
  </si>
  <si>
    <t>Fundraising activities</t>
  </si>
  <si>
    <t>Income Streams</t>
  </si>
  <si>
    <t>Income generating activities &amp; events</t>
  </si>
  <si>
    <t>Wellbeing activities</t>
  </si>
  <si>
    <t>More open day events</t>
  </si>
  <si>
    <t>Freebies for loyal visitors</t>
  </si>
  <si>
    <t>Become a tourist destination</t>
  </si>
  <si>
    <t>Marques for weddings</t>
  </si>
  <si>
    <t>New glossy guidebook</t>
  </si>
  <si>
    <t>Facilities</t>
  </si>
  <si>
    <t>Improve access</t>
  </si>
  <si>
    <t>Investigate solar cells</t>
  </si>
  <si>
    <t>Make use of the moat</t>
  </si>
  <si>
    <t>Add heritage logo to shop stock</t>
  </si>
  <si>
    <t>Let people know what we do</t>
  </si>
  <si>
    <t>Improve processes &amp; supply chain to reduce waste, costs &amp; non-value adding activity (e.g. through  using 'Lean' techniques &amp; innovation)</t>
  </si>
  <si>
    <t>Improve our environmental monitoring by upgrading the equipment we use</t>
  </si>
  <si>
    <t>Audio guide which can be downloaded (e.g. onto Apps)</t>
  </si>
  <si>
    <t>Riverside development</t>
  </si>
  <si>
    <t>More picnic tables</t>
  </si>
  <si>
    <t>Staff to be dressed in costumes to add effect</t>
  </si>
  <si>
    <t>Invite 'Time Team'</t>
  </si>
  <si>
    <t>Keep it free</t>
  </si>
  <si>
    <t>Train staff in first aid</t>
  </si>
  <si>
    <t>Keep on top of litter to make the facilities tidy</t>
  </si>
  <si>
    <t>Smile more to everyone</t>
  </si>
  <si>
    <t>Encourage more social outings amongst staff to improve trust and openness</t>
  </si>
  <si>
    <t>Raise profile in Council departments</t>
  </si>
  <si>
    <t>Volunteer programme / structure</t>
  </si>
  <si>
    <t>Become a Community Hub</t>
  </si>
  <si>
    <t>Encourage the community to become involved with the exhibits</t>
  </si>
  <si>
    <t>Make it the centre of community events</t>
  </si>
  <si>
    <t>Get more community groups to meet here</t>
  </si>
  <si>
    <t>Involve more groups in the programme of events - make it a venue for others</t>
  </si>
  <si>
    <t>Street parties</t>
  </si>
  <si>
    <t>Good advertising &amp; publicity about events</t>
  </si>
  <si>
    <t xml:space="preserve">Publicise (using mass media) worthy achievements and future plans </t>
  </si>
  <si>
    <t>Olympic Games &amp; Para-Olympic Games - publicity in hotels locally</t>
  </si>
  <si>
    <t>Develop the interest of the local press - improve the links</t>
  </si>
  <si>
    <t>Involve young people in marketing using the internet</t>
  </si>
  <si>
    <t>Create a mailing list which spreads across all age groups</t>
  </si>
  <si>
    <t>Grow more productive partnerships</t>
  </si>
  <si>
    <t>Liaise with different groups to involve all parts of the community</t>
  </si>
  <si>
    <t>Twinning with another musuem</t>
  </si>
  <si>
    <t>Work together with other museums and similar bodies</t>
  </si>
  <si>
    <t>Copy others</t>
  </si>
  <si>
    <t>Funding from other organisations</t>
  </si>
  <si>
    <t xml:space="preserve">Invite celebrities (e.g. to events) and obtain their endorsements - adopt a celebrity (to lift the profile) </t>
  </si>
  <si>
    <t>Invite schools and retirees to meet together</t>
  </si>
  <si>
    <t>Hold regular meetings &amp; discussions to find out what people from the community want</t>
  </si>
  <si>
    <t>Find new sponsors - seek sponsorship from local businesses</t>
  </si>
  <si>
    <t>Introduce one-to-one or group lifestyle coaching</t>
  </si>
  <si>
    <t>Pass on the lifestyle coaching skills to people from the community, for them to use with other people</t>
  </si>
  <si>
    <t>Recognition on a national scale</t>
  </si>
  <si>
    <t>Attract young people</t>
  </si>
  <si>
    <t>Develop links with local youth groups / communities</t>
  </si>
  <si>
    <t>Produce youth focussed flyers</t>
  </si>
  <si>
    <t xml:space="preserve">Youth led tours of museum  </t>
  </si>
  <si>
    <t>Joint Borough / school education events</t>
  </si>
  <si>
    <t>Rock concerts / 'battle of bands'</t>
  </si>
  <si>
    <t>Timeline running through the museum, room by room</t>
  </si>
  <si>
    <t>Music recitals</t>
  </si>
  <si>
    <t>Use VH for art / poetry / music activities</t>
  </si>
  <si>
    <t>Use houses for drama / theatre</t>
  </si>
  <si>
    <t>Creative writing and art workshops</t>
  </si>
  <si>
    <t>Create opportunities for people to meet new neighbours</t>
  </si>
  <si>
    <t>Coffee mornings</t>
  </si>
  <si>
    <t xml:space="preserve">Community socials (in conjunction with social / community clubs) </t>
  </si>
  <si>
    <t>Regular public events to bring the community together</t>
  </si>
  <si>
    <t>Develop community ownership of the services</t>
  </si>
  <si>
    <t>Communicate with community groups</t>
  </si>
  <si>
    <t>The way in which the organisation works</t>
  </si>
  <si>
    <t>Develop the gardens as tranquil places</t>
  </si>
  <si>
    <t>Develop a centre for ecology</t>
  </si>
  <si>
    <t>Skills of our people</t>
  </si>
  <si>
    <t>Just do it!</t>
  </si>
  <si>
    <t>Gardening talks</t>
  </si>
  <si>
    <t xml:space="preserve">Repeat the staff, volunteers, friends workshop every year </t>
  </si>
  <si>
    <t xml:space="preserve">Internal communication &amp; teamwork </t>
  </si>
  <si>
    <t>More team building exercises</t>
  </si>
  <si>
    <t>More team work</t>
  </si>
  <si>
    <t>Story telling for families</t>
  </si>
  <si>
    <t>Holiday activities &amp; fun</t>
  </si>
  <si>
    <t>Historical reenactments for families</t>
  </si>
  <si>
    <t>Invite families back who are associated with the area</t>
  </si>
  <si>
    <t>Activity groups for children of all ages</t>
  </si>
  <si>
    <t>Be happy</t>
  </si>
  <si>
    <t>Be positive always</t>
  </si>
  <si>
    <t>Enjoy life</t>
  </si>
  <si>
    <t>Be kind &amp; thoughtful</t>
  </si>
  <si>
    <t>Celebrate specific historical events</t>
  </si>
  <si>
    <t>Pageant of 1931 re-enacted with community groups involved</t>
  </si>
  <si>
    <t>More themed days like St Georges Day</t>
  </si>
  <si>
    <t>Historical days, like Trafalger or VE Day</t>
  </si>
  <si>
    <t>Children re-enact / dress up as famous historical people</t>
  </si>
  <si>
    <t>Develop ownership of service development &amp; improvement amongst staff, volunteers &amp; Friends  - allow people to carry through their ideas</t>
  </si>
  <si>
    <t>Historic walks around the Borough</t>
  </si>
  <si>
    <t>EMH as a recognised wedding venue</t>
  </si>
  <si>
    <t>Pyschic fairs</t>
  </si>
  <si>
    <t>Work with schools to engage teenagers</t>
  </si>
  <si>
    <t>Club days like the Scouts</t>
  </si>
  <si>
    <t xml:space="preserve">Storage space? </t>
  </si>
  <si>
    <t>Internet salting?</t>
  </si>
  <si>
    <t>Improve &amp; widen the products available in the shop</t>
  </si>
  <si>
    <t>Use simple language throughout for ease of understanding</t>
  </si>
  <si>
    <t xml:space="preserve">Do historical cooking demonstrations </t>
  </si>
  <si>
    <t>Encourage coaches for fun days</t>
  </si>
  <si>
    <t>Adopting objects</t>
  </si>
  <si>
    <t>Attract multi-cultural activities</t>
  </si>
  <si>
    <t>Work closer with other parts of the Council</t>
  </si>
  <si>
    <t>Buy some Magic White Board</t>
  </si>
  <si>
    <t>ESOL tours</t>
  </si>
  <si>
    <t xml:space="preserve">Joint volunteer projects </t>
  </si>
  <si>
    <t>More competitions</t>
  </si>
  <si>
    <t>Life experience talks (e.g, evacuees, people from different cultures</t>
  </si>
  <si>
    <t>Borough heritage newsletter each year</t>
  </si>
  <si>
    <t>Big noticeboard, maybe on the wall outside the staff room</t>
  </si>
  <si>
    <t>Access to people's calendars</t>
  </si>
  <si>
    <t xml:space="preserve">One-stop access to information (events, etc) </t>
  </si>
  <si>
    <t>Informal / social meetings</t>
  </si>
  <si>
    <t>Ongoing verbal communication</t>
  </si>
  <si>
    <t>Use of text messages</t>
  </si>
  <si>
    <t>Wi-Fi connection downstairs</t>
  </si>
  <si>
    <t>Electronic data magazines</t>
  </si>
  <si>
    <t>Mental wellbeing promotion in parallel with Olympics</t>
  </si>
  <si>
    <t>Create youth (teenage) heritage volunteers, in partnership with schools</t>
  </si>
  <si>
    <t xml:space="preserve">Hold family open days (activities like Punch &amp; Judy, facce paintings &amp; jousting) </t>
  </si>
  <si>
    <t>Open discussion meetings</t>
  </si>
  <si>
    <t>Regular liaison between the different groups (e.g. volunteers, Friends, Wardens, etc) using reps</t>
  </si>
  <si>
    <t>Newsletter for staff, volunteers &amp; Friends</t>
  </si>
  <si>
    <t>Full team meeting every other month</t>
  </si>
  <si>
    <t>Web site / page for volunteer ideas / info / wanted</t>
  </si>
  <si>
    <t>Daily information sheet</t>
  </si>
  <si>
    <t>Jobs to be done sheet for volunteers</t>
  </si>
  <si>
    <t>Manager's surgery</t>
  </si>
  <si>
    <t>Active youth programme</t>
  </si>
  <si>
    <t xml:space="preserve">World War 1 research project </t>
  </si>
  <si>
    <t>Young people working with adults and retired groups to achieve heritage regeneration</t>
  </si>
  <si>
    <t>Obtain awards (e.g. Green Flag Park Award)</t>
  </si>
  <si>
    <t>Heritage Services Review and Improvement System</t>
  </si>
  <si>
    <t>Total balanced score for SO2</t>
  </si>
  <si>
    <t>The wider global environment</t>
  </si>
  <si>
    <t>Develop our customer focus / relationship skills</t>
  </si>
  <si>
    <t>% of enquiry users who are satisfied with access</t>
  </si>
  <si>
    <t>% of professional staff who are satisfied with their job (from quick internal staff survey)</t>
  </si>
  <si>
    <t>% of teachers who think that the education sessions help to develop the children's understanding of the heritage of the local area</t>
  </si>
  <si>
    <t>IP1</t>
  </si>
  <si>
    <t>All Intermediate Outcomes</t>
  </si>
  <si>
    <t>People understand decisions and the reasons for them</t>
  </si>
  <si>
    <t>People are better informed about what is going on</t>
  </si>
  <si>
    <t>IP2</t>
  </si>
  <si>
    <t>Performance data relating to the outcomes is being collected as planned</t>
  </si>
  <si>
    <t>IP3</t>
  </si>
  <si>
    <t>IP4</t>
  </si>
  <si>
    <t>Implement a proactive programme of  advocacy within the Council and other key influencers</t>
  </si>
  <si>
    <t>Advocacy activities are in place as part of 'normal' work activities</t>
  </si>
  <si>
    <t>IP5</t>
  </si>
  <si>
    <t>Customers' ideas are being 'harvested' and held in the Ideas Greenhouse</t>
  </si>
  <si>
    <t>2012/13 Balanced target</t>
  </si>
  <si>
    <t>2013/14 Balanced target</t>
  </si>
  <si>
    <t>2014/15  Balanced score</t>
  </si>
  <si>
    <t>2014/15 Balanced target</t>
  </si>
  <si>
    <t>2014/15 Gap</t>
  </si>
  <si>
    <t>Indexed Results (2011/12 results are base and 100 is the indexed base)</t>
  </si>
  <si>
    <t>Total balanced score for SO3</t>
  </si>
  <si>
    <t>Total balanced score for SO4</t>
  </si>
  <si>
    <t>Total balanced score for SO5</t>
  </si>
  <si>
    <t>Total balanced score for SO6</t>
  </si>
  <si>
    <t xml:space="preserve">Overall Annual Results </t>
  </si>
  <si>
    <t>Total balanced score for SO7</t>
  </si>
  <si>
    <t>Total balanced score for SO8</t>
  </si>
  <si>
    <t>Total balanced score for SO9</t>
  </si>
  <si>
    <t>Planned Completion Date</t>
  </si>
  <si>
    <t>People have the opportunity to be involved in service development and improvement projects</t>
  </si>
  <si>
    <t>Gas consumption</t>
  </si>
  <si>
    <t>Electricity consumption</t>
  </si>
  <si>
    <t xml:space="preserve">Museum Accreditation (2=accredited, 1=partly accredited, 0=accredited) </t>
  </si>
  <si>
    <t>The Service Development Plan and Improvement Plans are being used as the basis for work programmes</t>
  </si>
  <si>
    <r>
      <rPr>
        <b/>
        <sz val="11"/>
        <rFont val="Arial"/>
        <family val="2"/>
      </rPr>
      <t>Process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Output:</t>
    </r>
    <r>
      <rPr>
        <sz val="11"/>
        <rFont val="Arial"/>
        <family val="2"/>
      </rPr>
      <t xml:space="preserve"> Up-to-date Service Development &amp; Improvement Plans which are designed to help Heritage Services achieved enhanced Outcomes</t>
    </r>
  </si>
  <si>
    <t>Needs work</t>
  </si>
  <si>
    <t>Real Time' Dashboard</t>
  </si>
  <si>
    <t>above target</t>
  </si>
  <si>
    <t>Service outcome 8</t>
  </si>
  <si>
    <t>Perspective D</t>
  </si>
  <si>
    <t>Service Outcome (click on the Outcome below to view a graphical representation of performance)</t>
  </si>
  <si>
    <t>Outcome 9:</t>
  </si>
  <si>
    <t>on target</t>
  </si>
  <si>
    <t>Service outcome 7:</t>
  </si>
  <si>
    <t>Service Outcome 6:</t>
  </si>
  <si>
    <t>Service Outcome 5:</t>
  </si>
  <si>
    <t>Service Outcome 4:</t>
  </si>
  <si>
    <t>Service Outcome 3:</t>
  </si>
  <si>
    <t>Service Outcome 2:</t>
  </si>
  <si>
    <t>Service Outcome 1:</t>
  </si>
  <si>
    <t>Which Service Development or Improvement Project will help to achieve these results?</t>
  </si>
  <si>
    <t>Perspective C: Professional staff (click on the Outcome below to see results)</t>
  </si>
  <si>
    <t>Perspective B: Financial (click on the Outcome below to see results)</t>
  </si>
  <si>
    <t>Perspective D: The wider global environment (click on the Outcome below to see results)</t>
  </si>
  <si>
    <t>Ideas Greenhouse' (seeds &amp; shoots)</t>
  </si>
  <si>
    <t>Warnedowne Heritage Services Outcomes Framework</t>
  </si>
  <si>
    <t>People have easy access to information about the heritage of Warnedowne</t>
  </si>
  <si>
    <t>% of people who had fun during their visit to the heritage facilities</t>
  </si>
  <si>
    <t>% of people who would recommend  the heritage facilities to a friend</t>
  </si>
  <si>
    <t>% of visitors from BAME 'communities'</t>
  </si>
  <si>
    <t>No of visits to the heritage facilities</t>
  </si>
  <si>
    <t>N/A</t>
  </si>
  <si>
    <t>% of visitors who understand more about the heritage of Warnedowne as a result of their visit</t>
  </si>
  <si>
    <t>% of visitors who are more proud of Warnedowne after visiting the heritage facilities</t>
  </si>
  <si>
    <t>No of school children visiting the heritage facilities via the school</t>
  </si>
  <si>
    <t>% of people surveyed who are aware of the heritage facilities</t>
  </si>
  <si>
    <t>Number of business users</t>
  </si>
  <si>
    <t>% of people who agree they are able to socialise/meet new people at the heritage facilities and events</t>
  </si>
  <si>
    <t>Number of exhibitions mounted per year</t>
  </si>
  <si>
    <t xml:space="preserve">Number of images of photos and film available on-line </t>
  </si>
  <si>
    <t>Number of of web hits per year</t>
  </si>
  <si>
    <t>Number of social media views per month</t>
  </si>
  <si>
    <t>Number of volunteer hours per year</t>
  </si>
  <si>
    <t>Number of work experience placements per year</t>
  </si>
  <si>
    <t>No of school visits per year</t>
  </si>
  <si>
    <t>No of regular community groups using the facilities</t>
  </si>
  <si>
    <t>No of original documents per year requested from store in the Archives and Local Studies Centre</t>
  </si>
  <si>
    <t xml:space="preserve">Archive Service Accreditation (2=accredited, 1=partly accredited, 0=accredited) </t>
  </si>
  <si>
    <t>Energy efficiency rating at the Warnedowne Museum and Archives  (a=1, b=2, c=3, d=4, e=5)</t>
  </si>
  <si>
    <t>Borough Archivist</t>
  </si>
  <si>
    <t>Head of Arts &amp; Heritage</t>
  </si>
  <si>
    <t>The staff communicate well with each other</t>
  </si>
  <si>
    <t>Heritage Services conduct joint service planning with other culture &amp; sport functions</t>
  </si>
  <si>
    <t>IP6</t>
  </si>
  <si>
    <t>Corporate sign-off of policy documents</t>
  </si>
  <si>
    <t>5% of council records transferred to archive in line with The National Archive recommendation)</t>
  </si>
  <si>
    <t>Archive Service Accreditation achieved</t>
  </si>
  <si>
    <t>IP7</t>
  </si>
  <si>
    <t>Options appraisal completed and reported and a plan developed and agreed</t>
  </si>
  <si>
    <t>Corporate Plan</t>
  </si>
  <si>
    <t>SD17</t>
  </si>
  <si>
    <r>
      <rPr>
        <b/>
        <sz val="11"/>
        <rFont val="Arial"/>
        <family val="2"/>
      </rPr>
      <t>Process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Leader:</t>
    </r>
    <r>
      <rPr>
        <sz val="11"/>
        <rFont val="Arial"/>
        <family val="2"/>
      </rPr>
      <t xml:space="preserve"> Head of Arts &amp; Heritage</t>
    </r>
  </si>
  <si>
    <t>Publish the brief history of Warnedowne</t>
  </si>
  <si>
    <t>Update catalogue</t>
  </si>
  <si>
    <t>Lease the Heritage House to event organisers</t>
  </si>
  <si>
    <t>Promote the Warnesdowne contribution to the Olympic Games and its sporting achievements &amp; legacy</t>
  </si>
  <si>
    <t>Hire out the education rooms</t>
  </si>
  <si>
    <t>More interaction between volunteers</t>
  </si>
  <si>
    <t>Bring all parts of the service together to act as one</t>
  </si>
  <si>
    <t>Folder for volunteers</t>
  </si>
  <si>
    <t>Conduct a full options appraisal for the future management and delivery of the service</t>
  </si>
  <si>
    <t>Produce an updated framework of archive policies and procedures</t>
  </si>
  <si>
    <t xml:space="preserve">Head of Culture &amp; Sport </t>
  </si>
  <si>
    <t>Community, Environment and Cultural Directorate  Service Plan</t>
  </si>
  <si>
    <t>IO1, IO2, IO4</t>
  </si>
  <si>
    <t>Income generated from the café, hire of the facilities, retail sales and publication licenses from photographic / film collection</t>
  </si>
  <si>
    <t>Performance target (by March 2015 unless indicated)</t>
  </si>
  <si>
    <t>Average number of hours people spend in the Archives and Local Studies Centre</t>
  </si>
  <si>
    <t>Number of accidents &amp; near misses per 1000 visits</t>
  </si>
  <si>
    <t>Number of people attending the Warnedowne Festival</t>
  </si>
  <si>
    <t>IO1, IO2, IO4, IO6, IO7, IO8</t>
  </si>
  <si>
    <t>IO1, IO2, IO5, IO7, IO8</t>
  </si>
  <si>
    <t>IO2, IO3, IO7</t>
  </si>
  <si>
    <t>IO2, IO7</t>
  </si>
  <si>
    <t>SD1, SD3, SD4, SD8, SD10, SD11, SD14, SD15, SD16, SD18, SD19</t>
  </si>
  <si>
    <t xml:space="preserve">SD5, SD6, SD9, SD10, SD18, SD19 </t>
  </si>
  <si>
    <t>SD10, SD12, SD18, SD19</t>
  </si>
  <si>
    <t>SD2, SD10, SD16, SD18, SD19</t>
  </si>
  <si>
    <t>Music in the gardens - sessions for both young and old</t>
  </si>
  <si>
    <t>Use Warnedowne Museum as a venue for prize giving</t>
  </si>
  <si>
    <t>SD2, SD3, SD14, SD16, SD19</t>
  </si>
  <si>
    <t>SD2, SD3, SD5, SD6, SD7, SD8, SD9, SD10, SD11, SD17, SD18</t>
  </si>
  <si>
    <t>SD12, IP1, IP3</t>
  </si>
  <si>
    <t xml:space="preserve">SD1, SD10, SD13, SD18, SD19, IP5 </t>
  </si>
  <si>
    <t>2016/17 actual</t>
  </si>
  <si>
    <t>2016/17 internal target</t>
  </si>
  <si>
    <t>2016/17 external benchmark</t>
  </si>
  <si>
    <t>2017/18 actual</t>
  </si>
  <si>
    <t>2017/18 weighted actual</t>
  </si>
  <si>
    <t>2017/18 internal target</t>
  </si>
  <si>
    <t>2017/18 weighted internal target</t>
  </si>
  <si>
    <t>2017/18 external benchmark</t>
  </si>
  <si>
    <t>2014/15 Balanced Score</t>
  </si>
  <si>
    <t>% of people who found their visit to the heritage facilities welcoming</t>
  </si>
  <si>
    <t>Perspective A: The community and service users (click on the Outcome below to see results)</t>
  </si>
  <si>
    <t>% of visitors who self identify as 'disabled'</t>
  </si>
  <si>
    <t>2018/19</t>
  </si>
  <si>
    <t>2018/19 Quarter 1</t>
  </si>
  <si>
    <t>2018/19 Quarter 2</t>
  </si>
  <si>
    <t>2018/19 Quarter 3</t>
  </si>
  <si>
    <t>2018/19 Quarter 4</t>
  </si>
  <si>
    <t xml:space="preserve">This Plan shows the significant improvement projects that the Heritage Services team has identified through Self-Assessment and other review activity.  The projects are designed to build the organisational capability to enable Heritage Services to achieve enhanced Outcomes.  </t>
  </si>
  <si>
    <t>More people engage with the history of Warnedowne to provoke thought and emotions and develop their pride and understanding of the heritage of the area</t>
  </si>
  <si>
    <t>The physical and intellectual history of Warnedowne is preserved and interpreted</t>
  </si>
  <si>
    <t>More people of all ages, from all parts of the community regularly visit the museum, archives and heritage centres and have a fun, welcoming and safe experience</t>
  </si>
  <si>
    <t>People learn, develop, socialise and contribute to society through volunteering</t>
  </si>
  <si>
    <t>Reduced negative impact on the environment from the facilities and operation</t>
  </si>
  <si>
    <t>Community and Service Users</t>
  </si>
  <si>
    <t>2016/2017</t>
  </si>
  <si>
    <t>2017/2018</t>
  </si>
  <si>
    <t>2018/2019</t>
  </si>
  <si>
    <t>2019/2020</t>
  </si>
  <si>
    <t>% of volunteers who are satisfied that they learn, develop, socialise and contribute to society through volunteering</t>
  </si>
  <si>
    <t>2018/19 actual</t>
  </si>
  <si>
    <t>2018/19 weighted actual</t>
  </si>
  <si>
    <t>2018/19 internal target</t>
  </si>
  <si>
    <t>2018/19 weighted internal target</t>
  </si>
  <si>
    <t>2018/19 external benchmark</t>
  </si>
  <si>
    <t>2019/20 actual</t>
  </si>
  <si>
    <t>2019/20 weighted actual</t>
  </si>
  <si>
    <t>2019/20 internal target</t>
  </si>
  <si>
    <t>2019/20 weighted internal target</t>
  </si>
  <si>
    <t>2019/20 external benchmark</t>
  </si>
  <si>
    <t>Improve the way in which we use customers' experience and ideas to develop and improve the service</t>
  </si>
  <si>
    <t>Implement a structured measurement, review and improvement system</t>
  </si>
  <si>
    <t xml:space="preserve">Improve internal communications between all professional staff, volunteers and Friends </t>
  </si>
  <si>
    <t>Staff, volunteers &amp; Friends understand and support the Outcomes and Service Plan</t>
  </si>
  <si>
    <t>Knowledge and learning is shared</t>
  </si>
  <si>
    <t>People's knowledge and innovation is captured and used to develop and improve the services</t>
  </si>
  <si>
    <t>The staff, volunteers and Friends work as one team</t>
  </si>
  <si>
    <t>The Heritage Services Review and Improvement System is in place as planned</t>
  </si>
  <si>
    <t xml:space="preserve">Customers' experiences of the service are being captured and reviewed </t>
  </si>
  <si>
    <t>Customers' experiences and ideas are being used to inform the Service Development Plan and Improvement Plan</t>
  </si>
  <si>
    <t>Improve 'ownership' of the service amongst all staff, volunteers and Friends</t>
  </si>
  <si>
    <t>People understand that they are collectively responsible for achieving the outcomes</t>
  </si>
  <si>
    <t>The Review and Improvement process map has been amended to reflect the above</t>
  </si>
  <si>
    <t xml:space="preserve">Senior Council officers and Elected Members understand the significance of the heritage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</si>
</sst>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35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</font>
    <font>
      <b/>
      <sz val="11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</font>
    <font>
      <b/>
      <sz val="11"/>
      <color indexed="12"/>
      <name val="Arial"/>
      <family val="2"/>
    </font>
    <font>
      <b/>
      <sz val="10"/>
      <name val="Arial"/>
    </font>
    <font>
      <sz val="11"/>
      <color indexed="12"/>
      <name val="Arial"/>
      <family val="2"/>
    </font>
    <font>
      <sz val="10"/>
      <color indexed="12"/>
      <name val="Arial"/>
    </font>
    <font>
      <sz val="12"/>
      <color indexed="8"/>
      <name val="Avenir-Book"/>
    </font>
    <font>
      <b/>
      <sz val="11"/>
      <color indexed="8"/>
      <name val="Arial"/>
      <family val="2"/>
    </font>
    <font>
      <b/>
      <sz val="12"/>
      <name val="Avenir-Heavy"/>
    </font>
    <font>
      <b/>
      <sz val="11"/>
      <name val="Avenir-Heavy"/>
    </font>
    <font>
      <sz val="11"/>
      <name val="Arial"/>
    </font>
    <font>
      <sz val="8"/>
      <name val="Arial"/>
    </font>
    <font>
      <b/>
      <u/>
      <sz val="11"/>
      <name val="Arial"/>
      <family val="2"/>
    </font>
    <font>
      <b/>
      <i/>
      <sz val="11"/>
      <name val="Arial Narrow"/>
      <family val="2"/>
    </font>
    <font>
      <sz val="14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B050"/>
      <name val="Arial"/>
      <family val="2"/>
    </font>
    <font>
      <sz val="10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3"/>
        <bgColor indexed="64"/>
      </patternFill>
    </fill>
    <fill>
      <patternFill patternType="mediumGray">
        <bgColor indexed="45"/>
      </patternFill>
    </fill>
    <fill>
      <patternFill patternType="mediumGray"/>
    </fill>
    <fill>
      <patternFill patternType="mediumGray">
        <bgColor indexed="42"/>
      </patternFill>
    </fill>
    <fill>
      <patternFill patternType="mediumGray">
        <bgColor indexed="41"/>
      </patternFill>
    </fill>
    <fill>
      <patternFill patternType="gray125">
        <bgColor indexed="45"/>
      </patternFill>
    </fill>
    <fill>
      <patternFill patternType="gray125">
        <bgColor indexed="47"/>
      </patternFill>
    </fill>
    <fill>
      <patternFill patternType="gray125">
        <bgColor indexed="43"/>
      </patternFill>
    </fill>
    <fill>
      <patternFill patternType="gray125">
        <bgColor indexed="42"/>
      </patternFill>
    </fill>
    <fill>
      <patternFill patternType="gray125">
        <bgColor indexed="41"/>
      </patternFill>
    </fill>
    <fill>
      <patternFill patternType="gray125">
        <bgColor indexed="44"/>
      </patternFill>
    </fill>
    <fill>
      <patternFill patternType="mediumGray"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gray125">
        <bgColor theme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FF99CC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92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0" fillId="2" borderId="1" xfId="0" applyFill="1" applyBorder="1"/>
    <xf numFmtId="0" fontId="0" fillId="4" borderId="3" xfId="0" applyFill="1" applyBorder="1"/>
    <xf numFmtId="3" fontId="12" fillId="4" borderId="3" xfId="0" applyNumberFormat="1" applyFont="1" applyFill="1" applyBorder="1"/>
    <xf numFmtId="0" fontId="12" fillId="4" borderId="3" xfId="0" applyFont="1" applyFill="1" applyBorder="1"/>
    <xf numFmtId="9" fontId="12" fillId="4" borderId="3" xfId="0" applyNumberFormat="1" applyFont="1" applyFill="1" applyBorder="1"/>
    <xf numFmtId="1" fontId="0" fillId="4" borderId="3" xfId="0" applyNumberFormat="1" applyFill="1" applyBorder="1"/>
    <xf numFmtId="0" fontId="0" fillId="5" borderId="3" xfId="0" applyFill="1" applyBorder="1"/>
    <xf numFmtId="3" fontId="12" fillId="5" borderId="3" xfId="0" applyNumberFormat="1" applyFont="1" applyFill="1" applyBorder="1"/>
    <xf numFmtId="0" fontId="12" fillId="5" borderId="3" xfId="0" applyFont="1" applyFill="1" applyBorder="1"/>
    <xf numFmtId="9" fontId="12" fillId="5" borderId="3" xfId="0" applyNumberFormat="1" applyFont="1" applyFill="1" applyBorder="1"/>
    <xf numFmtId="1" fontId="0" fillId="5" borderId="3" xfId="0" applyNumberFormat="1" applyFill="1" applyBorder="1"/>
    <xf numFmtId="0" fontId="0" fillId="6" borderId="3" xfId="0" applyFill="1" applyBorder="1"/>
    <xf numFmtId="0" fontId="12" fillId="6" borderId="3" xfId="0" applyFont="1" applyFill="1" applyBorder="1"/>
    <xf numFmtId="0" fontId="0" fillId="7" borderId="3" xfId="0" applyFill="1" applyBorder="1"/>
    <xf numFmtId="0" fontId="0" fillId="7" borderId="5" xfId="0" applyFill="1" applyBorder="1"/>
    <xf numFmtId="3" fontId="0" fillId="8" borderId="3" xfId="0" applyNumberFormat="1" applyFill="1" applyBorder="1"/>
    <xf numFmtId="0" fontId="0" fillId="8" borderId="3" xfId="0" applyFill="1" applyBorder="1"/>
    <xf numFmtId="9" fontId="0" fillId="8" borderId="3" xfId="0" applyNumberFormat="1" applyFill="1" applyBorder="1"/>
    <xf numFmtId="0" fontId="3" fillId="8" borderId="3" xfId="0" applyFont="1" applyFill="1" applyBorder="1" applyAlignment="1">
      <alignment wrapText="1"/>
    </xf>
    <xf numFmtId="1" fontId="0" fillId="8" borderId="3" xfId="0" applyNumberFormat="1" applyFill="1" applyBorder="1"/>
    <xf numFmtId="0" fontId="0" fillId="8" borderId="5" xfId="0" applyFill="1" applyBorder="1"/>
    <xf numFmtId="0" fontId="2" fillId="9" borderId="6" xfId="0" applyFont="1" applyFill="1" applyBorder="1" applyAlignment="1">
      <alignment vertical="top"/>
    </xf>
    <xf numFmtId="0" fontId="0" fillId="10" borderId="0" xfId="0" applyFill="1"/>
    <xf numFmtId="0" fontId="3" fillId="11" borderId="7" xfId="0" applyFont="1" applyFill="1" applyBorder="1" applyAlignment="1">
      <alignment vertical="top" wrapText="1"/>
    </xf>
    <xf numFmtId="0" fontId="3" fillId="12" borderId="7" xfId="0" applyFont="1" applyFill="1" applyBorder="1" applyAlignment="1">
      <alignment vertical="top" wrapText="1"/>
    </xf>
    <xf numFmtId="0" fontId="4" fillId="2" borderId="3" xfId="0" applyFont="1" applyFill="1" applyBorder="1" applyAlignment="1">
      <alignment wrapText="1"/>
    </xf>
    <xf numFmtId="3" fontId="12" fillId="8" borderId="3" xfId="0" applyNumberFormat="1" applyFont="1" applyFill="1" applyBorder="1"/>
    <xf numFmtId="0" fontId="12" fillId="8" borderId="3" xfId="0" applyFont="1" applyFill="1" applyBorder="1"/>
    <xf numFmtId="9" fontId="12" fillId="8" borderId="3" xfId="0" applyNumberFormat="1" applyFont="1" applyFill="1" applyBorder="1"/>
    <xf numFmtId="1" fontId="0" fillId="6" borderId="3" xfId="0" applyNumberFormat="1" applyFill="1" applyBorder="1"/>
    <xf numFmtId="1" fontId="0" fillId="7" borderId="3" xfId="0" applyNumberFormat="1" applyFill="1" applyBorder="1"/>
    <xf numFmtId="0" fontId="0" fillId="8" borderId="8" xfId="0" applyFill="1" applyBorder="1"/>
    <xf numFmtId="0" fontId="0" fillId="0" borderId="0" xfId="0" applyFill="1" applyBorder="1"/>
    <xf numFmtId="0" fontId="3" fillId="8" borderId="10" xfId="0" applyFont="1" applyFill="1" applyBorder="1" applyAlignment="1">
      <alignment wrapText="1"/>
    </xf>
    <xf numFmtId="9" fontId="0" fillId="8" borderId="10" xfId="0" applyNumberFormat="1" applyFill="1" applyBorder="1"/>
    <xf numFmtId="9" fontId="12" fillId="5" borderId="10" xfId="0" applyNumberFormat="1" applyFont="1" applyFill="1" applyBorder="1"/>
    <xf numFmtId="9" fontId="12" fillId="8" borderId="10" xfId="0" applyNumberFormat="1" applyFont="1" applyFill="1" applyBorder="1"/>
    <xf numFmtId="0" fontId="0" fillId="8" borderId="10" xfId="0" applyFill="1" applyBorder="1"/>
    <xf numFmtId="0" fontId="12" fillId="6" borderId="10" xfId="0" applyFont="1" applyFill="1" applyBorder="1"/>
    <xf numFmtId="0" fontId="0" fillId="0" borderId="0" xfId="0" applyFill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/>
    <xf numFmtId="0" fontId="0" fillId="0" borderId="17" xfId="0" applyBorder="1" applyAlignment="1">
      <alignment wrapText="1"/>
    </xf>
    <xf numFmtId="0" fontId="4" fillId="0" borderId="0" xfId="0" applyFont="1" applyAlignment="1">
      <alignment vertical="center" wrapText="1"/>
    </xf>
    <xf numFmtId="0" fontId="14" fillId="0" borderId="17" xfId="0" applyFont="1" applyBorder="1" applyAlignment="1">
      <alignment horizontal="left"/>
    </xf>
    <xf numFmtId="0" fontId="12" fillId="0" borderId="17" xfId="0" applyFont="1" applyBorder="1" applyAlignment="1">
      <alignment horizontal="center" vertical="center"/>
    </xf>
    <xf numFmtId="0" fontId="8" fillId="0" borderId="17" xfId="0" applyFont="1" applyBorder="1"/>
    <xf numFmtId="0" fontId="6" fillId="0" borderId="17" xfId="0" applyFont="1" applyBorder="1"/>
    <xf numFmtId="0" fontId="0" fillId="0" borderId="17" xfId="0" applyBorder="1"/>
    <xf numFmtId="0" fontId="14" fillId="0" borderId="17" xfId="0" applyFont="1" applyBorder="1" applyAlignment="1"/>
    <xf numFmtId="0" fontId="12" fillId="5" borderId="10" xfId="0" applyFont="1" applyFill="1" applyBorder="1"/>
    <xf numFmtId="0" fontId="7" fillId="0" borderId="0" xfId="0" applyFont="1"/>
    <xf numFmtId="0" fontId="14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0" fontId="15" fillId="4" borderId="19" xfId="0" applyFont="1" applyFill="1" applyBorder="1" applyAlignment="1">
      <alignment vertical="top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0" fillId="0" borderId="0" xfId="0" applyFill="1"/>
    <xf numFmtId="0" fontId="3" fillId="0" borderId="0" xfId="0" applyFont="1" applyAlignment="1">
      <alignment vertical="center" wrapText="1"/>
    </xf>
    <xf numFmtId="0" fontId="4" fillId="14" borderId="7" xfId="0" applyFont="1" applyFill="1" applyBorder="1" applyAlignment="1">
      <alignment vertical="top" wrapText="1"/>
    </xf>
    <xf numFmtId="0" fontId="4" fillId="15" borderId="7" xfId="0" applyFont="1" applyFill="1" applyBorder="1" applyAlignment="1">
      <alignment vertical="top" wrapText="1"/>
    </xf>
    <xf numFmtId="0" fontId="4" fillId="16" borderId="7" xfId="0" applyFont="1" applyFill="1" applyBorder="1" applyAlignment="1">
      <alignment vertical="top" wrapText="1"/>
    </xf>
    <xf numFmtId="0" fontId="4" fillId="17" borderId="7" xfId="0" applyFont="1" applyFill="1" applyBorder="1" applyAlignment="1">
      <alignment vertical="top" wrapText="1"/>
    </xf>
    <xf numFmtId="0" fontId="4" fillId="18" borderId="7" xfId="0" applyFont="1" applyFill="1" applyBorder="1" applyAlignment="1">
      <alignment vertical="top" wrapText="1"/>
    </xf>
    <xf numFmtId="0" fontId="4" fillId="18" borderId="20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9" fontId="13" fillId="3" borderId="3" xfId="0" applyNumberFormat="1" applyFont="1" applyFill="1" applyBorder="1" applyAlignment="1">
      <alignment wrapText="1"/>
    </xf>
    <xf numFmtId="2" fontId="0" fillId="5" borderId="3" xfId="0" applyNumberFormat="1" applyFill="1" applyBorder="1"/>
    <xf numFmtId="0" fontId="12" fillId="7" borderId="3" xfId="0" applyFont="1" applyFill="1" applyBorder="1"/>
    <xf numFmtId="0" fontId="12" fillId="8" borderId="8" xfId="0" applyFont="1" applyFill="1" applyBorder="1"/>
    <xf numFmtId="0" fontId="12" fillId="7" borderId="5" xfId="0" applyFont="1" applyFill="1" applyBorder="1"/>
    <xf numFmtId="0" fontId="12" fillId="7" borderId="10" xfId="0" applyFont="1" applyFill="1" applyBorder="1"/>
    <xf numFmtId="0" fontId="12" fillId="8" borderId="10" xfId="0" applyFont="1" applyFill="1" applyBorder="1"/>
    <xf numFmtId="0" fontId="12" fillId="8" borderId="11" xfId="0" applyFont="1" applyFill="1" applyBorder="1"/>
    <xf numFmtId="0" fontId="12" fillId="7" borderId="12" xfId="0" applyFont="1" applyFill="1" applyBorder="1"/>
    <xf numFmtId="0" fontId="12" fillId="0" borderId="0" xfId="0" applyFont="1" applyFill="1" applyBorder="1"/>
    <xf numFmtId="9" fontId="12" fillId="6" borderId="3" xfId="0" applyNumberFormat="1" applyFont="1" applyFill="1" applyBorder="1"/>
    <xf numFmtId="9" fontId="12" fillId="7" borderId="3" xfId="0" applyNumberFormat="1" applyFont="1" applyFill="1" applyBorder="1"/>
    <xf numFmtId="9" fontId="12" fillId="8" borderId="8" xfId="0" applyNumberFormat="1" applyFont="1" applyFill="1" applyBorder="1"/>
    <xf numFmtId="9" fontId="12" fillId="7" borderId="5" xfId="0" applyNumberFormat="1" applyFont="1" applyFill="1" applyBorder="1"/>
    <xf numFmtId="0" fontId="15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9" fontId="0" fillId="6" borderId="3" xfId="0" applyNumberFormat="1" applyFill="1" applyBorder="1"/>
    <xf numFmtId="9" fontId="0" fillId="7" borderId="3" xfId="0" applyNumberFormat="1" applyFill="1" applyBorder="1"/>
    <xf numFmtId="9" fontId="0" fillId="8" borderId="8" xfId="0" applyNumberFormat="1" applyFill="1" applyBorder="1"/>
    <xf numFmtId="9" fontId="0" fillId="7" borderId="5" xfId="0" applyNumberFormat="1" applyFill="1" applyBorder="1"/>
    <xf numFmtId="2" fontId="0" fillId="6" borderId="3" xfId="0" applyNumberFormat="1" applyFill="1" applyBorder="1"/>
    <xf numFmtId="2" fontId="0" fillId="7" borderId="3" xfId="0" applyNumberFormat="1" applyFill="1" applyBorder="1"/>
    <xf numFmtId="4" fontId="0" fillId="5" borderId="3" xfId="0" applyNumberFormat="1" applyFill="1" applyBorder="1"/>
    <xf numFmtId="4" fontId="0" fillId="6" borderId="3" xfId="0" applyNumberFormat="1" applyFill="1" applyBorder="1"/>
    <xf numFmtId="4" fontId="0" fillId="7" borderId="3" xfId="0" applyNumberFormat="1" applyFill="1" applyBorder="1"/>
    <xf numFmtId="0" fontId="3" fillId="19" borderId="7" xfId="0" applyFont="1" applyFill="1" applyBorder="1" applyAlignment="1">
      <alignment vertical="top" wrapText="1"/>
    </xf>
    <xf numFmtId="0" fontId="3" fillId="19" borderId="20" xfId="0" applyFont="1" applyFill="1" applyBorder="1" applyAlignment="1">
      <alignment vertical="top" wrapText="1"/>
    </xf>
    <xf numFmtId="1" fontId="12" fillId="4" borderId="10" xfId="0" applyNumberFormat="1" applyFont="1" applyFill="1" applyBorder="1"/>
    <xf numFmtId="1" fontId="12" fillId="5" borderId="10" xfId="0" applyNumberFormat="1" applyFont="1" applyFill="1" applyBorder="1"/>
    <xf numFmtId="9" fontId="12" fillId="6" borderId="10" xfId="0" applyNumberFormat="1" applyFont="1" applyFill="1" applyBorder="1"/>
    <xf numFmtId="0" fontId="0" fillId="0" borderId="0" xfId="0" applyBorder="1"/>
    <xf numFmtId="0" fontId="4" fillId="0" borderId="0" xfId="0" applyFont="1" applyBorder="1"/>
    <xf numFmtId="0" fontId="0" fillId="8" borderId="21" xfId="0" applyFill="1" applyBorder="1"/>
    <xf numFmtId="0" fontId="0" fillId="8" borderId="22" xfId="0" applyFill="1" applyBorder="1"/>
    <xf numFmtId="0" fontId="0" fillId="0" borderId="23" xfId="0" applyBorder="1"/>
    <xf numFmtId="0" fontId="3" fillId="2" borderId="18" xfId="1" applyFont="1" applyFill="1" applyBorder="1" applyAlignment="1" applyProtection="1">
      <alignment horizontal="left" wrapText="1"/>
    </xf>
    <xf numFmtId="0" fontId="12" fillId="20" borderId="2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4" borderId="10" xfId="0" applyFont="1" applyFill="1" applyBorder="1"/>
    <xf numFmtId="1" fontId="12" fillId="4" borderId="3" xfId="0" applyNumberFormat="1" applyFont="1" applyFill="1" applyBorder="1"/>
    <xf numFmtId="9" fontId="12" fillId="8" borderId="11" xfId="0" applyNumberFormat="1" applyFont="1" applyFill="1" applyBorder="1"/>
    <xf numFmtId="2" fontId="0" fillId="8" borderId="3" xfId="0" applyNumberFormat="1" applyFill="1" applyBorder="1"/>
    <xf numFmtId="1" fontId="12" fillId="5" borderId="3" xfId="0" applyNumberFormat="1" applyFont="1" applyFill="1" applyBorder="1"/>
    <xf numFmtId="1" fontId="12" fillId="8" borderId="3" xfId="0" applyNumberFormat="1" applyFont="1" applyFill="1" applyBorder="1"/>
    <xf numFmtId="1" fontId="12" fillId="6" borderId="3" xfId="0" applyNumberFormat="1" applyFont="1" applyFill="1" applyBorder="1"/>
    <xf numFmtId="1" fontId="12" fillId="7" borderId="3" xfId="0" applyNumberFormat="1" applyFont="1" applyFill="1" applyBorder="1"/>
    <xf numFmtId="1" fontId="12" fillId="8" borderId="8" xfId="0" applyNumberFormat="1" applyFont="1" applyFill="1" applyBorder="1"/>
    <xf numFmtId="1" fontId="12" fillId="7" borderId="5" xfId="0" applyNumberFormat="1" applyFont="1" applyFill="1" applyBorder="1"/>
    <xf numFmtId="2" fontId="0" fillId="8" borderId="8" xfId="0" applyNumberFormat="1" applyFill="1" applyBorder="1"/>
    <xf numFmtId="1" fontId="12" fillId="6" borderId="10" xfId="0" applyNumberFormat="1" applyFont="1" applyFill="1" applyBorder="1"/>
    <xf numFmtId="1" fontId="12" fillId="7" borderId="10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left" indent="3"/>
    </xf>
    <xf numFmtId="0" fontId="22" fillId="0" borderId="0" xfId="0" applyFont="1"/>
    <xf numFmtId="0" fontId="24" fillId="0" borderId="0" xfId="0" applyFont="1" applyAlignment="1">
      <alignment horizontal="left" indent="4"/>
    </xf>
    <xf numFmtId="10" fontId="12" fillId="5" borderId="3" xfId="0" applyNumberFormat="1" applyFont="1" applyFill="1" applyBorder="1"/>
    <xf numFmtId="10" fontId="0" fillId="8" borderId="3" xfId="0" applyNumberFormat="1" applyFill="1" applyBorder="1"/>
    <xf numFmtId="10" fontId="12" fillId="8" borderId="3" xfId="0" applyNumberFormat="1" applyFont="1" applyFill="1" applyBorder="1"/>
    <xf numFmtId="10" fontId="12" fillId="6" borderId="3" xfId="0" applyNumberFormat="1" applyFont="1" applyFill="1" applyBorder="1"/>
    <xf numFmtId="10" fontId="12" fillId="7" borderId="3" xfId="0" applyNumberFormat="1" applyFont="1" applyFill="1" applyBorder="1"/>
    <xf numFmtId="10" fontId="12" fillId="8" borderId="8" xfId="0" applyNumberFormat="1" applyFont="1" applyFill="1" applyBorder="1"/>
    <xf numFmtId="10" fontId="12" fillId="7" borderId="5" xfId="0" applyNumberFormat="1" applyFont="1" applyFill="1" applyBorder="1"/>
    <xf numFmtId="10" fontId="12" fillId="5" borderId="10" xfId="0" applyNumberFormat="1" applyFont="1" applyFill="1" applyBorder="1"/>
    <xf numFmtId="10" fontId="0" fillId="8" borderId="10" xfId="0" applyNumberFormat="1" applyFill="1" applyBorder="1"/>
    <xf numFmtId="10" fontId="12" fillId="8" borderId="10" xfId="0" applyNumberFormat="1" applyFont="1" applyFill="1" applyBorder="1"/>
    <xf numFmtId="10" fontId="12" fillId="6" borderId="10" xfId="0" applyNumberFormat="1" applyFont="1" applyFill="1" applyBorder="1"/>
    <xf numFmtId="10" fontId="12" fillId="8" borderId="11" xfId="0" applyNumberFormat="1" applyFont="1" applyFill="1" applyBorder="1"/>
    <xf numFmtId="44" fontId="12" fillId="8" borderId="3" xfId="0" applyNumberFormat="1" applyFont="1" applyFill="1" applyBorder="1"/>
    <xf numFmtId="44" fontId="12" fillId="8" borderId="8" xfId="0" applyNumberFormat="1" applyFont="1" applyFill="1" applyBorder="1"/>
    <xf numFmtId="0" fontId="0" fillId="0" borderId="0" xfId="0" applyAlignment="1"/>
    <xf numFmtId="0" fontId="18" fillId="0" borderId="0" xfId="0" applyFont="1" applyAlignment="1">
      <alignment vertical="center"/>
    </xf>
    <xf numFmtId="0" fontId="4" fillId="21" borderId="25" xfId="0" applyFont="1" applyFill="1" applyBorder="1" applyAlignment="1">
      <alignment vertical="center" wrapText="1"/>
    </xf>
    <xf numFmtId="0" fontId="4" fillId="21" borderId="26" xfId="0" applyFont="1" applyFill="1" applyBorder="1" applyAlignment="1">
      <alignment vertical="center" wrapText="1"/>
    </xf>
    <xf numFmtId="0" fontId="19" fillId="21" borderId="26" xfId="0" applyFont="1" applyFill="1" applyBorder="1" applyAlignment="1">
      <alignment vertical="center" wrapText="1"/>
    </xf>
    <xf numFmtId="0" fontId="4" fillId="21" borderId="27" xfId="0" applyFont="1" applyFill="1" applyBorder="1" applyAlignment="1">
      <alignment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3" fillId="21" borderId="26" xfId="0" applyFont="1" applyFill="1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28" fillId="0" borderId="0" xfId="0" applyFont="1" applyAlignment="1">
      <alignment vertical="center"/>
    </xf>
    <xf numFmtId="0" fontId="0" fillId="22" borderId="0" xfId="0" applyFill="1" applyAlignment="1"/>
    <xf numFmtId="0" fontId="0" fillId="23" borderId="0" xfId="0" applyFill="1" applyAlignment="1"/>
    <xf numFmtId="0" fontId="0" fillId="24" borderId="0" xfId="0" applyFill="1" applyAlignment="1"/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5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25" borderId="18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25" borderId="3" xfId="0" applyFont="1" applyFill="1" applyBorder="1" applyAlignment="1">
      <alignment vertical="top" wrapText="1"/>
    </xf>
    <xf numFmtId="0" fontId="2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4" borderId="10" xfId="0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0" borderId="0" xfId="1" applyFont="1" applyFill="1" applyBorder="1" applyAlignment="1" applyProtection="1">
      <alignment horizontal="left" vertical="top"/>
    </xf>
    <xf numFmtId="0" fontId="7" fillId="0" borderId="0" xfId="0" applyFont="1" applyBorder="1" applyAlignment="1"/>
    <xf numFmtId="0" fontId="4" fillId="3" borderId="35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left" vertical="center" wrapText="1"/>
    </xf>
    <xf numFmtId="0" fontId="7" fillId="3" borderId="35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26" borderId="3" xfId="0" applyFont="1" applyFill="1" applyBorder="1" applyAlignment="1">
      <alignment horizontal="left" vertical="top" wrapText="1"/>
    </xf>
    <xf numFmtId="0" fontId="7" fillId="27" borderId="3" xfId="0" applyFont="1" applyFill="1" applyBorder="1" applyAlignment="1">
      <alignment vertical="top" wrapText="1"/>
    </xf>
    <xf numFmtId="0" fontId="7" fillId="30" borderId="36" xfId="0" applyFont="1" applyFill="1" applyBorder="1" applyAlignment="1">
      <alignment horizontal="left" vertical="top" wrapText="1"/>
    </xf>
    <xf numFmtId="17" fontId="0" fillId="3" borderId="3" xfId="0" applyNumberFormat="1" applyFill="1" applyBorder="1" applyAlignment="1">
      <alignment horizontal="left" vertical="center" wrapText="1"/>
    </xf>
    <xf numFmtId="17" fontId="0" fillId="3" borderId="19" xfId="0" applyNumberFormat="1" applyFill="1" applyBorder="1" applyAlignment="1">
      <alignment horizontal="left" vertical="center" wrapText="1"/>
    </xf>
    <xf numFmtId="0" fontId="7" fillId="30" borderId="3" xfId="0" applyFont="1" applyFill="1" applyBorder="1" applyAlignment="1">
      <alignment horizontal="left" vertical="top" wrapText="1"/>
    </xf>
    <xf numFmtId="3" fontId="12" fillId="6" borderId="3" xfId="0" applyNumberFormat="1" applyFont="1" applyFill="1" applyBorder="1"/>
    <xf numFmtId="3" fontId="12" fillId="7" borderId="3" xfId="0" applyNumberFormat="1" applyFont="1" applyFill="1" applyBorder="1"/>
    <xf numFmtId="1" fontId="12" fillId="8" borderId="3" xfId="0" applyNumberFormat="1" applyFont="1" applyFill="1" applyBorder="1" applyAlignment="1"/>
    <xf numFmtId="1" fontId="12" fillId="8" borderId="8" xfId="0" applyNumberFormat="1" applyFont="1" applyFill="1" applyBorder="1" applyAlignment="1"/>
    <xf numFmtId="0" fontId="14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" fillId="0" borderId="0" xfId="0" applyFont="1"/>
    <xf numFmtId="0" fontId="33" fillId="0" borderId="0" xfId="0" quotePrefix="1" applyFont="1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0" fillId="31" borderId="0" xfId="0" applyFill="1"/>
    <xf numFmtId="43" fontId="12" fillId="8" borderId="3" xfId="0" applyNumberFormat="1" applyFont="1" applyFill="1" applyBorder="1"/>
    <xf numFmtId="42" fontId="12" fillId="5" borderId="3" xfId="0" applyNumberFormat="1" applyFont="1" applyFill="1" applyBorder="1"/>
    <xf numFmtId="17" fontId="0" fillId="3" borderId="14" xfId="0" applyNumberFormat="1" applyFill="1" applyBorder="1" applyAlignment="1">
      <alignment horizontal="left" vertical="center" wrapText="1"/>
    </xf>
    <xf numFmtId="0" fontId="14" fillId="4" borderId="19" xfId="0" applyFont="1" applyFill="1" applyBorder="1" applyAlignment="1">
      <alignment vertical="top" wrapText="1"/>
    </xf>
    <xf numFmtId="0" fontId="7" fillId="25" borderId="3" xfId="0" applyFont="1" applyFill="1" applyBorder="1" applyAlignment="1">
      <alignment vertical="top" wrapText="1"/>
    </xf>
    <xf numFmtId="0" fontId="7" fillId="25" borderId="18" xfId="0" applyFont="1" applyFill="1" applyBorder="1" applyAlignment="1">
      <alignment vertical="top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2" borderId="18" xfId="1" applyFont="1" applyFill="1" applyBorder="1" applyAlignment="1" applyProtection="1">
      <alignment horizontal="left" wrapText="1"/>
    </xf>
    <xf numFmtId="42" fontId="12" fillId="4" borderId="3" xfId="0" applyNumberFormat="1" applyFont="1" applyFill="1" applyBorder="1"/>
    <xf numFmtId="42" fontId="21" fillId="6" borderId="3" xfId="0" applyNumberFormat="1" applyFont="1" applyFill="1" applyBorder="1"/>
    <xf numFmtId="0" fontId="4" fillId="32" borderId="43" xfId="0" applyFont="1" applyFill="1" applyBorder="1" applyAlignment="1">
      <alignment vertical="top" wrapText="1"/>
    </xf>
    <xf numFmtId="0" fontId="4" fillId="13" borderId="7" xfId="0" applyFont="1" applyFill="1" applyBorder="1" applyAlignment="1">
      <alignment vertical="top" wrapText="1"/>
    </xf>
    <xf numFmtId="0" fontId="4" fillId="21" borderId="16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3" borderId="19" xfId="0" applyFont="1" applyFill="1" applyBorder="1" applyAlignment="1">
      <alignment horizontal="left" vertical="center" wrapText="1"/>
    </xf>
    <xf numFmtId="0" fontId="0" fillId="0" borderId="45" xfId="0" applyBorder="1"/>
    <xf numFmtId="0" fontId="3" fillId="2" borderId="3" xfId="1" applyFont="1" applyFill="1" applyBorder="1" applyAlignment="1" applyProtection="1">
      <alignment vertical="center" wrapText="1"/>
    </xf>
    <xf numFmtId="0" fontId="7" fillId="2" borderId="1" xfId="0" applyFont="1" applyFill="1" applyBorder="1" applyAlignment="1">
      <alignment vertical="center"/>
    </xf>
    <xf numFmtId="0" fontId="3" fillId="2" borderId="3" xfId="1" applyFont="1" applyFill="1" applyBorder="1" applyAlignment="1" applyProtection="1">
      <alignment horizontal="left" wrapText="1"/>
    </xf>
    <xf numFmtId="0" fontId="7" fillId="3" borderId="1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wrapText="1"/>
    </xf>
    <xf numFmtId="0" fontId="31" fillId="2" borderId="3" xfId="0" applyFont="1" applyFill="1" applyBorder="1" applyAlignment="1">
      <alignment horizontal="left" vertical="center" wrapText="1"/>
    </xf>
    <xf numFmtId="42" fontId="21" fillId="7" borderId="3" xfId="0" applyNumberFormat="1" applyFont="1" applyFill="1" applyBorder="1"/>
    <xf numFmtId="42" fontId="21" fillId="7" borderId="5" xfId="0" applyNumberFormat="1" applyFont="1" applyFill="1" applyBorder="1"/>
    <xf numFmtId="3" fontId="3" fillId="5" borderId="3" xfId="0" applyNumberFormat="1" applyFont="1" applyFill="1" applyBorder="1" applyAlignment="1">
      <alignment vertical="center"/>
    </xf>
    <xf numFmtId="3" fontId="3" fillId="6" borderId="3" xfId="0" applyNumberFormat="1" applyFont="1" applyFill="1" applyBorder="1" applyAlignment="1">
      <alignment vertical="center"/>
    </xf>
    <xf numFmtId="9" fontId="32" fillId="3" borderId="3" xfId="0" applyNumberFormat="1" applyFont="1" applyFill="1" applyBorder="1" applyAlignment="1">
      <alignment vertical="center" wrapText="1"/>
    </xf>
    <xf numFmtId="0" fontId="34" fillId="4" borderId="3" xfId="0" applyFont="1" applyFill="1" applyBorder="1" applyAlignment="1">
      <alignment vertical="center"/>
    </xf>
    <xf numFmtId="1" fontId="32" fillId="5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4" fillId="35" borderId="7" xfId="0" applyFont="1" applyFill="1" applyBorder="1" applyAlignment="1">
      <alignment vertical="top" wrapText="1"/>
    </xf>
    <xf numFmtId="1" fontId="32" fillId="6" borderId="3" xfId="0" applyNumberFormat="1" applyFont="1" applyFill="1" applyBorder="1" applyAlignment="1">
      <alignment vertical="center"/>
    </xf>
    <xf numFmtId="1" fontId="32" fillId="7" borderId="3" xfId="0" applyNumberFormat="1" applyFont="1" applyFill="1" applyBorder="1" applyAlignment="1">
      <alignment vertical="center"/>
    </xf>
    <xf numFmtId="9" fontId="32" fillId="3" borderId="3" xfId="0" applyNumberFormat="1" applyFont="1" applyFill="1" applyBorder="1" applyAlignment="1">
      <alignment wrapText="1"/>
    </xf>
    <xf numFmtId="1" fontId="34" fillId="4" borderId="3" xfId="0" applyNumberFormat="1" applyFont="1" applyFill="1" applyBorder="1" applyAlignment="1">
      <alignment horizontal="right" vertical="center"/>
    </xf>
    <xf numFmtId="1" fontId="32" fillId="4" borderId="3" xfId="0" applyNumberFormat="1" applyFont="1" applyFill="1" applyBorder="1" applyAlignment="1">
      <alignment horizontal="right" vertical="center"/>
    </xf>
    <xf numFmtId="3" fontId="3" fillId="7" borderId="3" xfId="0" applyNumberFormat="1" applyFont="1" applyFill="1" applyBorder="1" applyAlignment="1">
      <alignment vertical="center"/>
    </xf>
    <xf numFmtId="3" fontId="3" fillId="7" borderId="5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38" xfId="0" applyFont="1" applyFill="1" applyBorder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4" fillId="21" borderId="26" xfId="0" applyFont="1" applyFill="1" applyBorder="1" applyAlignment="1">
      <alignment horizontal="left" vertical="center" wrapText="1"/>
    </xf>
    <xf numFmtId="1" fontId="0" fillId="7" borderId="5" xfId="0" applyNumberFormat="1" applyFill="1" applyBorder="1"/>
    <xf numFmtId="0" fontId="7" fillId="3" borderId="10" xfId="0" applyFont="1" applyFill="1" applyBorder="1" applyAlignment="1">
      <alignment horizontal="left" vertical="top" wrapText="1"/>
    </xf>
    <xf numFmtId="0" fontId="7" fillId="3" borderId="19" xfId="1" applyFont="1" applyFill="1" applyBorder="1" applyAlignment="1" applyProtection="1">
      <alignment horizontal="left" vertical="top" wrapText="1"/>
    </xf>
    <xf numFmtId="0" fontId="7" fillId="3" borderId="3" xfId="1" applyFont="1" applyFill="1" applyBorder="1" applyAlignment="1" applyProtection="1">
      <alignment horizontal="left" vertical="top" wrapText="1"/>
    </xf>
    <xf numFmtId="0" fontId="7" fillId="3" borderId="10" xfId="1" applyFont="1" applyFill="1" applyBorder="1" applyAlignment="1" applyProtection="1">
      <alignment horizontal="left" vertical="top" wrapText="1"/>
    </xf>
    <xf numFmtId="0" fontId="7" fillId="3" borderId="19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10" xfId="1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>
      <alignment wrapText="1"/>
    </xf>
    <xf numFmtId="0" fontId="3" fillId="2" borderId="10" xfId="1" applyFont="1" applyFill="1" applyBorder="1" applyAlignment="1" applyProtection="1">
      <alignment horizontal="left" wrapText="1"/>
    </xf>
    <xf numFmtId="0" fontId="4" fillId="14" borderId="35" xfId="0" applyFont="1" applyFill="1" applyBorder="1" applyAlignment="1">
      <alignment vertical="top" wrapText="1"/>
    </xf>
    <xf numFmtId="0" fontId="3" fillId="8" borderId="14" xfId="0" applyFont="1" applyFill="1" applyBorder="1" applyAlignment="1">
      <alignment wrapText="1"/>
    </xf>
    <xf numFmtId="42" fontId="12" fillId="4" borderId="14" xfId="0" applyNumberFormat="1" applyFont="1" applyFill="1" applyBorder="1"/>
    <xf numFmtId="42" fontId="12" fillId="5" borderId="14" xfId="0" applyNumberFormat="1" applyFont="1" applyFill="1" applyBorder="1"/>
    <xf numFmtId="43" fontId="0" fillId="8" borderId="14" xfId="0" applyNumberFormat="1" applyFill="1" applyBorder="1"/>
    <xf numFmtId="43" fontId="12" fillId="8" borderId="14" xfId="0" applyNumberFormat="1" applyFont="1" applyFill="1" applyBorder="1"/>
    <xf numFmtId="0" fontId="4" fillId="18" borderId="35" xfId="0" applyFont="1" applyFill="1" applyBorder="1" applyAlignment="1">
      <alignment vertical="top" wrapText="1"/>
    </xf>
    <xf numFmtId="0" fontId="12" fillId="8" borderId="14" xfId="0" applyFont="1" applyFill="1" applyBorder="1"/>
    <xf numFmtId="9" fontId="12" fillId="4" borderId="14" xfId="0" applyNumberFormat="1" applyFont="1" applyFill="1" applyBorder="1"/>
    <xf numFmtId="9" fontId="12" fillId="5" borderId="14" xfId="0" applyNumberFormat="1" applyFont="1" applyFill="1" applyBorder="1"/>
    <xf numFmtId="9" fontId="12" fillId="6" borderId="14" xfId="0" applyNumberFormat="1" applyFont="1" applyFill="1" applyBorder="1"/>
    <xf numFmtId="9" fontId="12" fillId="7" borderId="14" xfId="0" applyNumberFormat="1" applyFont="1" applyFill="1" applyBorder="1"/>
    <xf numFmtId="9" fontId="12" fillId="7" borderId="15" xfId="0" applyNumberFormat="1" applyFont="1" applyFill="1" applyBorder="1"/>
    <xf numFmtId="0" fontId="0" fillId="4" borderId="14" xfId="0" applyFill="1" applyBorder="1"/>
    <xf numFmtId="1" fontId="0" fillId="4" borderId="14" xfId="0" applyNumberFormat="1" applyFill="1" applyBorder="1"/>
    <xf numFmtId="1" fontId="0" fillId="8" borderId="14" xfId="0" applyNumberFormat="1" applyFill="1" applyBorder="1"/>
    <xf numFmtId="0" fontId="0" fillId="0" borderId="39" xfId="0" applyFill="1" applyBorder="1"/>
    <xf numFmtId="9" fontId="13" fillId="3" borderId="14" xfId="0" applyNumberFormat="1" applyFont="1" applyFill="1" applyBorder="1" applyAlignment="1">
      <alignment wrapText="1"/>
    </xf>
    <xf numFmtId="0" fontId="12" fillId="0" borderId="8" xfId="0" applyFont="1" applyBorder="1" applyAlignment="1">
      <alignment horizontal="center" vertical="top"/>
    </xf>
    <xf numFmtId="1" fontId="0" fillId="5" borderId="14" xfId="0" applyNumberFormat="1" applyFill="1" applyBorder="1"/>
    <xf numFmtId="2" fontId="0" fillId="5" borderId="14" xfId="0" applyNumberFormat="1" applyFill="1" applyBorder="1"/>
    <xf numFmtId="1" fontId="0" fillId="6" borderId="14" xfId="0" applyNumberFormat="1" applyFill="1" applyBorder="1"/>
    <xf numFmtId="2" fontId="0" fillId="6" borderId="14" xfId="0" applyNumberFormat="1" applyFill="1" applyBorder="1"/>
    <xf numFmtId="1" fontId="0" fillId="7" borderId="14" xfId="0" applyNumberFormat="1" applyFill="1" applyBorder="1"/>
    <xf numFmtId="2" fontId="0" fillId="7" borderId="14" xfId="0" applyNumberFormat="1" applyFill="1" applyBorder="1"/>
    <xf numFmtId="0" fontId="0" fillId="8" borderId="15" xfId="0" applyFill="1" applyBorder="1"/>
    <xf numFmtId="0" fontId="0" fillId="0" borderId="46" xfId="0" applyFill="1" applyBorder="1"/>
    <xf numFmtId="4" fontId="0" fillId="5" borderId="14" xfId="0" applyNumberFormat="1" applyFill="1" applyBorder="1"/>
    <xf numFmtId="4" fontId="0" fillId="6" borderId="14" xfId="0" applyNumberFormat="1" applyFill="1" applyBorder="1"/>
    <xf numFmtId="4" fontId="0" fillId="7" borderId="14" xfId="0" applyNumberFormat="1" applyFill="1" applyBorder="1"/>
    <xf numFmtId="9" fontId="0" fillId="7" borderId="10" xfId="0" applyNumberFormat="1" applyFill="1" applyBorder="1"/>
    <xf numFmtId="9" fontId="0" fillId="8" borderId="11" xfId="0" applyNumberFormat="1" applyFill="1" applyBorder="1"/>
    <xf numFmtId="9" fontId="0" fillId="7" borderId="12" xfId="0" applyNumberFormat="1" applyFill="1" applyBorder="1"/>
    <xf numFmtId="9" fontId="0" fillId="6" borderId="10" xfId="0" applyNumberFormat="1" applyFill="1" applyBorder="1"/>
    <xf numFmtId="0" fontId="0" fillId="8" borderId="11" xfId="0" applyFill="1" applyBorder="1"/>
    <xf numFmtId="0" fontId="31" fillId="2" borderId="4" xfId="0" applyFont="1" applyFill="1" applyBorder="1" applyAlignment="1">
      <alignment horizontal="left" vertical="center" wrapText="1"/>
    </xf>
    <xf numFmtId="0" fontId="4" fillId="13" borderId="35" xfId="0" applyFont="1" applyFill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Fill="1" applyAlignment="1"/>
    <xf numFmtId="0" fontId="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23" xfId="0" applyBorder="1" applyAlignment="1">
      <alignment horizontal="center" vertical="center"/>
    </xf>
    <xf numFmtId="9" fontId="18" fillId="0" borderId="3" xfId="0" applyNumberFormat="1" applyFont="1" applyBorder="1" applyAlignment="1">
      <alignment horizontal="center" vertical="center"/>
    </xf>
    <xf numFmtId="9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12" fillId="20" borderId="22" xfId="0" applyFont="1" applyFill="1" applyBorder="1" applyAlignment="1">
      <alignment horizontal="left" vertical="center" wrapText="1"/>
    </xf>
    <xf numFmtId="1" fontId="18" fillId="0" borderId="3" xfId="0" applyNumberFormat="1" applyFont="1" applyBorder="1" applyAlignment="1">
      <alignment horizontal="center" vertical="center"/>
    </xf>
    <xf numFmtId="42" fontId="18" fillId="0" borderId="3" xfId="0" applyNumberFormat="1" applyFont="1" applyBorder="1" applyAlignment="1">
      <alignment horizontal="center" vertical="center"/>
    </xf>
    <xf numFmtId="1" fontId="2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2" fontId="20" fillId="0" borderId="3" xfId="0" applyNumberFormat="1" applyFont="1" applyBorder="1" applyAlignment="1">
      <alignment horizontal="center" vertical="center"/>
    </xf>
    <xf numFmtId="0" fontId="2" fillId="9" borderId="7" xfId="0" applyFont="1" applyFill="1" applyBorder="1" applyAlignment="1">
      <alignment vertical="top" wrapText="1"/>
    </xf>
    <xf numFmtId="0" fontId="0" fillId="34" borderId="0" xfId="0" applyFill="1" applyAlignment="1"/>
    <xf numFmtId="1" fontId="20" fillId="0" borderId="10" xfId="0" applyNumberFormat="1" applyFont="1" applyBorder="1" applyAlignment="1">
      <alignment horizontal="center" vertical="center"/>
    </xf>
    <xf numFmtId="1" fontId="20" fillId="0" borderId="24" xfId="0" applyNumberFormat="1" applyFont="1" applyBorder="1" applyAlignment="1">
      <alignment horizontal="center" vertical="center"/>
    </xf>
    <xf numFmtId="42" fontId="20" fillId="0" borderId="10" xfId="0" applyNumberFormat="1" applyFont="1" applyBorder="1" applyAlignment="1">
      <alignment horizontal="center" vertical="center"/>
    </xf>
    <xf numFmtId="42" fontId="20" fillId="0" borderId="24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4" fillId="0" borderId="50" xfId="0" applyFont="1" applyBorder="1"/>
    <xf numFmtId="0" fontId="0" fillId="36" borderId="0" xfId="0" applyFill="1" applyAlignment="1"/>
    <xf numFmtId="0" fontId="7" fillId="3" borderId="30" xfId="0" applyFont="1" applyFill="1" applyBorder="1" applyAlignment="1">
      <alignment horizontal="left" vertical="center" wrapText="1"/>
    </xf>
    <xf numFmtId="9" fontId="32" fillId="3" borderId="4" xfId="0" applyNumberFormat="1" applyFont="1" applyFill="1" applyBorder="1" applyAlignment="1">
      <alignment vertical="center" wrapText="1"/>
    </xf>
    <xf numFmtId="1" fontId="34" fillId="4" borderId="4" xfId="0" applyNumberFormat="1" applyFont="1" applyFill="1" applyBorder="1" applyAlignment="1">
      <alignment vertical="center"/>
    </xf>
    <xf numFmtId="1" fontId="32" fillId="4" borderId="4" xfId="0" applyNumberFormat="1" applyFont="1" applyFill="1" applyBorder="1" applyAlignment="1">
      <alignment vertical="center"/>
    </xf>
    <xf numFmtId="2" fontId="0" fillId="8" borderId="4" xfId="0" applyNumberFormat="1" applyFill="1" applyBorder="1"/>
    <xf numFmtId="2" fontId="32" fillId="5" borderId="4" xfId="0" applyNumberFormat="1" applyFont="1" applyFill="1" applyBorder="1" applyAlignment="1">
      <alignment vertical="center"/>
    </xf>
    <xf numFmtId="1" fontId="32" fillId="6" borderId="4" xfId="0" applyNumberFormat="1" applyFont="1" applyFill="1" applyBorder="1" applyAlignment="1">
      <alignment vertical="center"/>
    </xf>
    <xf numFmtId="1" fontId="32" fillId="7" borderId="4" xfId="0" applyNumberFormat="1" applyFont="1" applyFill="1" applyBorder="1" applyAlignment="1">
      <alignment vertical="center"/>
    </xf>
    <xf numFmtId="0" fontId="0" fillId="8" borderId="51" xfId="0" applyFill="1" applyBorder="1"/>
    <xf numFmtId="0" fontId="34" fillId="4" borderId="4" xfId="0" applyFont="1" applyFill="1" applyBorder="1" applyAlignment="1">
      <alignment vertical="center"/>
    </xf>
    <xf numFmtId="0" fontId="32" fillId="4" borderId="4" xfId="0" applyFont="1" applyFill="1" applyBorder="1" applyAlignment="1">
      <alignment vertical="center"/>
    </xf>
    <xf numFmtId="1" fontId="0" fillId="8" borderId="4" xfId="0" applyNumberFormat="1" applyFill="1" applyBorder="1"/>
    <xf numFmtId="1" fontId="32" fillId="5" borderId="4" xfId="0" applyNumberFormat="1" applyFont="1" applyFill="1" applyBorder="1" applyAlignment="1">
      <alignment vertical="center"/>
    </xf>
    <xf numFmtId="1" fontId="32" fillId="7" borderId="4" xfId="0" applyNumberFormat="1" applyFont="1" applyFill="1" applyBorder="1" applyAlignment="1">
      <alignment horizontal="right" vertical="center"/>
    </xf>
    <xf numFmtId="9" fontId="13" fillId="3" borderId="4" xfId="0" applyNumberFormat="1" applyFont="1" applyFill="1" applyBorder="1"/>
    <xf numFmtId="1" fontId="32" fillId="4" borderId="4" xfId="0" applyNumberFormat="1" applyFont="1" applyFill="1" applyBorder="1"/>
    <xf numFmtId="1" fontId="32" fillId="5" borderId="4" xfId="0" applyNumberFormat="1" applyFont="1" applyFill="1" applyBorder="1"/>
    <xf numFmtId="1" fontId="32" fillId="6" borderId="4" xfId="0" applyNumberFormat="1" applyFont="1" applyFill="1" applyBorder="1"/>
    <xf numFmtId="1" fontId="32" fillId="7" borderId="4" xfId="0" applyNumberFormat="1" applyFont="1" applyFill="1" applyBorder="1"/>
    <xf numFmtId="1" fontId="0" fillId="8" borderId="51" xfId="0" applyNumberFormat="1" applyFill="1" applyBorder="1"/>
    <xf numFmtId="1" fontId="0" fillId="8" borderId="5" xfId="0" applyNumberFormat="1" applyFill="1" applyBorder="1"/>
    <xf numFmtId="9" fontId="32" fillId="3" borderId="4" xfId="0" applyNumberFormat="1" applyFont="1" applyFill="1" applyBorder="1" applyAlignment="1">
      <alignment vertical="center"/>
    </xf>
    <xf numFmtId="0" fontId="0" fillId="0" borderId="50" xfId="0" applyBorder="1"/>
    <xf numFmtId="0" fontId="3" fillId="0" borderId="0" xfId="0" applyFont="1" applyAlignment="1">
      <alignment vertical="center" wrapText="1"/>
    </xf>
    <xf numFmtId="9" fontId="7" fillId="4" borderId="10" xfId="0" applyNumberFormat="1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7" fillId="3" borderId="10" xfId="1" applyFont="1" applyFill="1" applyBorder="1" applyAlignment="1" applyProtection="1">
      <alignment horizontal="left" vertical="top" wrapText="1"/>
    </xf>
    <xf numFmtId="0" fontId="31" fillId="2" borderId="4" xfId="1" applyFont="1" applyFill="1" applyBorder="1" applyAlignment="1" applyProtection="1">
      <alignment horizontal="left" vertical="center" wrapText="1"/>
    </xf>
    <xf numFmtId="0" fontId="12" fillId="33" borderId="0" xfId="0" applyFont="1" applyFill="1" applyBorder="1" applyAlignment="1">
      <alignment horizontal="center" vertical="top"/>
    </xf>
    <xf numFmtId="0" fontId="0" fillId="33" borderId="39" xfId="0" applyFill="1" applyBorder="1"/>
    <xf numFmtId="0" fontId="12" fillId="33" borderId="39" xfId="0" applyFont="1" applyFill="1" applyBorder="1" applyAlignment="1">
      <alignment horizontal="center" vertical="top"/>
    </xf>
    <xf numFmtId="0" fontId="0" fillId="33" borderId="39" xfId="0" applyFill="1" applyBorder="1" applyAlignment="1">
      <alignment vertical="top"/>
    </xf>
    <xf numFmtId="0" fontId="0" fillId="33" borderId="8" xfId="0" applyFill="1" applyBorder="1"/>
    <xf numFmtId="0" fontId="0" fillId="33" borderId="18" xfId="0" applyFill="1" applyBorder="1"/>
    <xf numFmtId="0" fontId="0" fillId="33" borderId="46" xfId="0" applyFill="1" applyBorder="1"/>
    <xf numFmtId="0" fontId="12" fillId="33" borderId="8" xfId="0" applyFont="1" applyFill="1" applyBorder="1" applyAlignment="1">
      <alignment horizontal="center" vertical="top"/>
    </xf>
    <xf numFmtId="0" fontId="0" fillId="33" borderId="52" xfId="0" applyFill="1" applyBorder="1"/>
    <xf numFmtId="0" fontId="31" fillId="2" borderId="10" xfId="0" applyFont="1" applyFill="1" applyBorder="1" applyAlignment="1">
      <alignment vertical="center" wrapText="1"/>
    </xf>
    <xf numFmtId="0" fontId="0" fillId="0" borderId="45" xfId="0" applyFill="1" applyBorder="1"/>
    <xf numFmtId="0" fontId="12" fillId="33" borderId="46" xfId="0" applyFont="1" applyFill="1" applyBorder="1" applyAlignment="1">
      <alignment horizontal="center" vertical="top"/>
    </xf>
    <xf numFmtId="0" fontId="0" fillId="33" borderId="39" xfId="0" applyFill="1" applyBorder="1" applyAlignment="1">
      <alignment wrapText="1"/>
    </xf>
    <xf numFmtId="9" fontId="34" fillId="3" borderId="3" xfId="0" applyNumberFormat="1" applyFont="1" applyFill="1" applyBorder="1" applyAlignment="1">
      <alignment vertical="center" wrapText="1"/>
    </xf>
    <xf numFmtId="1" fontId="32" fillId="4" borderId="3" xfId="0" applyNumberFormat="1" applyFont="1" applyFill="1" applyBorder="1" applyAlignment="1">
      <alignment vertical="center"/>
    </xf>
    <xf numFmtId="9" fontId="20" fillId="0" borderId="2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12" fillId="20" borderId="3" xfId="0" applyFont="1" applyFill="1" applyBorder="1" applyAlignment="1">
      <alignment horizontal="left" vertical="center" wrapText="1"/>
    </xf>
    <xf numFmtId="0" fontId="12" fillId="20" borderId="3" xfId="0" applyFont="1" applyFill="1" applyBorder="1" applyAlignment="1">
      <alignment vertical="center" wrapText="1"/>
    </xf>
    <xf numFmtId="0" fontId="12" fillId="20" borderId="53" xfId="0" applyFont="1" applyFill="1" applyBorder="1" applyAlignment="1">
      <alignment horizontal="left" vertical="center" wrapText="1"/>
    </xf>
    <xf numFmtId="1" fontId="18" fillId="0" borderId="54" xfId="0" applyNumberFormat="1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1" fontId="20" fillId="0" borderId="54" xfId="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9" fontId="7" fillId="26" borderId="10" xfId="0" applyNumberFormat="1" applyFont="1" applyFill="1" applyBorder="1" applyAlignment="1">
      <alignment vertical="top" wrapText="1"/>
    </xf>
    <xf numFmtId="1" fontId="7" fillId="4" borderId="10" xfId="0" applyNumberFormat="1" applyFont="1" applyFill="1" applyBorder="1" applyAlignment="1">
      <alignment horizontal="left" vertical="top" wrapText="1"/>
    </xf>
    <xf numFmtId="3" fontId="7" fillId="4" borderId="10" xfId="0" applyNumberFormat="1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27" borderId="3" xfId="0" applyFont="1" applyFill="1" applyBorder="1" applyAlignment="1">
      <alignment vertical="top"/>
    </xf>
    <xf numFmtId="17" fontId="0" fillId="3" borderId="10" xfId="0" applyNumberFormat="1" applyFill="1" applyBorder="1" applyAlignment="1">
      <alignment horizontal="left" vertical="center" wrapText="1"/>
    </xf>
    <xf numFmtId="0" fontId="7" fillId="3" borderId="19" xfId="1" applyFont="1" applyFill="1" applyBorder="1" applyAlignment="1" applyProtection="1">
      <alignment horizontal="left" vertical="center" wrapText="1"/>
    </xf>
    <xf numFmtId="17" fontId="7" fillId="3" borderId="19" xfId="1" applyNumberFormat="1" applyFont="1" applyFill="1" applyBorder="1" applyAlignment="1" applyProtection="1">
      <alignment horizontal="left" vertical="center" wrapText="1"/>
    </xf>
    <xf numFmtId="17" fontId="7" fillId="3" borderId="14" xfId="0" applyNumberFormat="1" applyFont="1" applyFill="1" applyBorder="1" applyAlignment="1">
      <alignment horizontal="left" vertical="center" wrapText="1"/>
    </xf>
    <xf numFmtId="17" fontId="0" fillId="3" borderId="4" xfId="0" applyNumberForma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17" fontId="0" fillId="3" borderId="4" xfId="0" applyNumberForma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left" vertical="top" wrapText="1"/>
    </xf>
    <xf numFmtId="42" fontId="7" fillId="26" borderId="10" xfId="0" applyNumberFormat="1" applyFont="1" applyFill="1" applyBorder="1" applyAlignment="1">
      <alignment vertical="top" wrapText="1"/>
    </xf>
    <xf numFmtId="2" fontId="7" fillId="4" borderId="10" xfId="0" applyNumberFormat="1" applyFont="1" applyFill="1" applyBorder="1" applyAlignment="1">
      <alignment horizontal="left" vertical="top" wrapText="1"/>
    </xf>
    <xf numFmtId="2" fontId="12" fillId="5" borderId="3" xfId="0" applyNumberFormat="1" applyFont="1" applyFill="1" applyBorder="1"/>
    <xf numFmtId="0" fontId="17" fillId="27" borderId="10" xfId="0" applyFont="1" applyFill="1" applyBorder="1" applyAlignment="1">
      <alignment horizontal="left" vertical="top" wrapText="1"/>
    </xf>
    <xf numFmtId="9" fontId="7" fillId="27" borderId="10" xfId="0" applyNumberFormat="1" applyFont="1" applyFill="1" applyBorder="1" applyAlignment="1">
      <alignment horizontal="left" vertical="top" wrapText="1"/>
    </xf>
    <xf numFmtId="0" fontId="17" fillId="27" borderId="3" xfId="0" applyFont="1" applyFill="1" applyBorder="1" applyAlignment="1">
      <alignment horizontal="left" vertical="top" wrapText="1"/>
    </xf>
    <xf numFmtId="0" fontId="14" fillId="30" borderId="3" xfId="0" applyFont="1" applyFill="1" applyBorder="1" applyAlignment="1">
      <alignment vertical="top" wrapText="1"/>
    </xf>
    <xf numFmtId="0" fontId="14" fillId="30" borderId="14" xfId="0" applyFont="1" applyFill="1" applyBorder="1" applyAlignment="1">
      <alignment horizontal="left" vertical="top" wrapText="1"/>
    </xf>
    <xf numFmtId="1" fontId="0" fillId="6" borderId="10" xfId="0" applyNumberFormat="1" applyFill="1" applyBorder="1"/>
    <xf numFmtId="1" fontId="0" fillId="7" borderId="10" xfId="0" applyNumberFormat="1" applyFill="1" applyBorder="1"/>
    <xf numFmtId="3" fontId="12" fillId="5" borderId="10" xfId="0" applyNumberFormat="1" applyFont="1" applyFill="1" applyBorder="1"/>
    <xf numFmtId="1" fontId="34" fillId="4" borderId="3" xfId="0" applyNumberFormat="1" applyFont="1" applyFill="1" applyBorder="1" applyAlignment="1">
      <alignment vertical="center"/>
    </xf>
    <xf numFmtId="0" fontId="14" fillId="3" borderId="37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4" borderId="10" xfId="1" applyFont="1" applyFill="1" applyBorder="1" applyAlignment="1" applyProtection="1">
      <alignment vertical="top" wrapText="1"/>
    </xf>
    <xf numFmtId="0" fontId="4" fillId="4" borderId="19" xfId="1" applyFont="1" applyFill="1" applyBorder="1" applyAlignment="1" applyProtection="1">
      <alignment vertical="top" wrapText="1"/>
    </xf>
    <xf numFmtId="0" fontId="4" fillId="0" borderId="19" xfId="1" applyFont="1" applyBorder="1" applyAlignment="1" applyProtection="1">
      <alignment vertical="top" wrapText="1"/>
    </xf>
    <xf numFmtId="0" fontId="4" fillId="27" borderId="10" xfId="1" applyFont="1" applyFill="1" applyBorder="1" applyAlignment="1" applyProtection="1">
      <alignment vertical="top" wrapText="1"/>
    </xf>
    <xf numFmtId="0" fontId="4" fillId="27" borderId="19" xfId="1" applyFont="1" applyFill="1" applyBorder="1" applyAlignment="1" applyProtection="1">
      <alignment vertical="top" wrapText="1"/>
    </xf>
    <xf numFmtId="0" fontId="4" fillId="27" borderId="14" xfId="1" applyFont="1" applyFill="1" applyBorder="1" applyAlignment="1" applyProtection="1">
      <alignment vertical="top" wrapText="1"/>
    </xf>
    <xf numFmtId="0" fontId="16" fillId="27" borderId="10" xfId="0" applyFont="1" applyFill="1" applyBorder="1" applyAlignment="1">
      <alignment vertical="top" wrapText="1"/>
    </xf>
    <xf numFmtId="0" fontId="16" fillId="27" borderId="19" xfId="0" applyFont="1" applyFill="1" applyBorder="1" applyAlignment="1">
      <alignment vertical="top" wrapText="1"/>
    </xf>
    <xf numFmtId="0" fontId="16" fillId="27" borderId="14" xfId="0" applyFont="1" applyFill="1" applyBorder="1" applyAlignment="1">
      <alignment vertical="top" wrapText="1"/>
    </xf>
    <xf numFmtId="0" fontId="3" fillId="33" borderId="8" xfId="1" applyFont="1" applyFill="1" applyBorder="1" applyAlignment="1" applyProtection="1">
      <alignment vertical="center"/>
    </xf>
    <xf numFmtId="0" fontId="3" fillId="33" borderId="39" xfId="1" applyFont="1" applyFill="1" applyBorder="1" applyAlignment="1" applyProtection="1">
      <alignment vertical="center"/>
    </xf>
    <xf numFmtId="0" fontId="3" fillId="33" borderId="18" xfId="1" applyFont="1" applyFill="1" applyBorder="1" applyAlignment="1" applyProtection="1">
      <alignment vertical="center"/>
    </xf>
    <xf numFmtId="0" fontId="14" fillId="26" borderId="10" xfId="0" applyFont="1" applyFill="1" applyBorder="1" applyAlignment="1">
      <alignment vertical="top" wrapText="1"/>
    </xf>
    <xf numFmtId="0" fontId="14" fillId="26" borderId="19" xfId="0" applyFont="1" applyFill="1" applyBorder="1" applyAlignment="1">
      <alignment vertical="top" wrapText="1"/>
    </xf>
    <xf numFmtId="0" fontId="16" fillId="4" borderId="10" xfId="0" applyFont="1" applyFill="1" applyBorder="1" applyAlignment="1">
      <alignment vertical="top" wrapText="1"/>
    </xf>
    <xf numFmtId="0" fontId="16" fillId="4" borderId="19" xfId="0" applyFont="1" applyFill="1" applyBorder="1" applyAlignment="1">
      <alignment vertical="top" wrapText="1"/>
    </xf>
    <xf numFmtId="0" fontId="16" fillId="4" borderId="14" xfId="0" applyFont="1" applyFill="1" applyBorder="1" applyAlignment="1">
      <alignment vertical="top" wrapText="1"/>
    </xf>
    <xf numFmtId="0" fontId="4" fillId="26" borderId="10" xfId="1" applyFont="1" applyFill="1" applyBorder="1" applyAlignment="1" applyProtection="1">
      <alignment vertical="top" wrapText="1"/>
    </xf>
    <xf numFmtId="0" fontId="4" fillId="26" borderId="19" xfId="1" applyFont="1" applyFill="1" applyBorder="1" applyAlignment="1" applyProtection="1">
      <alignment vertical="top" wrapText="1"/>
    </xf>
    <xf numFmtId="0" fontId="16" fillId="26" borderId="10" xfId="0" applyFont="1" applyFill="1" applyBorder="1" applyAlignment="1">
      <alignment vertical="top" wrapText="1"/>
    </xf>
    <xf numFmtId="0" fontId="16" fillId="26" borderId="19" xfId="0" applyFont="1" applyFill="1" applyBorder="1" applyAlignment="1">
      <alignment vertical="top" wrapText="1"/>
    </xf>
    <xf numFmtId="0" fontId="3" fillId="33" borderId="8" xfId="0" applyFont="1" applyFill="1" applyBorder="1" applyAlignment="1">
      <alignment horizontal="left" vertical="center"/>
    </xf>
    <xf numFmtId="0" fontId="3" fillId="33" borderId="39" xfId="0" applyFont="1" applyFill="1" applyBorder="1" applyAlignment="1">
      <alignment horizontal="left" vertical="center"/>
    </xf>
    <xf numFmtId="0" fontId="3" fillId="33" borderId="18" xfId="0" applyFont="1" applyFill="1" applyBorder="1" applyAlignment="1">
      <alignment horizontal="left" vertical="center"/>
    </xf>
    <xf numFmtId="0" fontId="7" fillId="28" borderId="10" xfId="0" applyFont="1" applyFill="1" applyBorder="1" applyAlignment="1">
      <alignment vertical="top" wrapText="1"/>
    </xf>
    <xf numFmtId="0" fontId="0" fillId="0" borderId="19" xfId="0" applyBorder="1" applyAlignment="1">
      <alignment wrapText="1"/>
    </xf>
    <xf numFmtId="0" fontId="0" fillId="0" borderId="14" xfId="0" applyBorder="1" applyAlignment="1">
      <alignment wrapText="1"/>
    </xf>
    <xf numFmtId="0" fontId="7" fillId="28" borderId="10" xfId="1" applyFont="1" applyFill="1" applyBorder="1" applyAlignment="1" applyProtection="1">
      <alignment vertical="top" wrapText="1"/>
    </xf>
    <xf numFmtId="0" fontId="7" fillId="0" borderId="19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5" fillId="0" borderId="0" xfId="0" applyFont="1" applyAlignment="1">
      <alignment vertical="center"/>
    </xf>
    <xf numFmtId="0" fontId="4" fillId="0" borderId="14" xfId="1" applyFont="1" applyBorder="1" applyAlignment="1" applyProtection="1">
      <alignment vertical="top" wrapText="1"/>
    </xf>
    <xf numFmtId="0" fontId="14" fillId="4" borderId="10" xfId="0" applyFont="1" applyFill="1" applyBorder="1" applyAlignment="1">
      <alignment vertical="top" wrapText="1"/>
    </xf>
    <xf numFmtId="0" fontId="14" fillId="4" borderId="19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vertical="top" wrapText="1"/>
    </xf>
    <xf numFmtId="0" fontId="20" fillId="0" borderId="40" xfId="0" applyFont="1" applyBorder="1" applyAlignment="1">
      <alignment horizontal="justify" vertical="center"/>
    </xf>
    <xf numFmtId="0" fontId="0" fillId="0" borderId="40" xfId="0" applyBorder="1" applyAlignment="1">
      <alignment vertical="center"/>
    </xf>
    <xf numFmtId="0" fontId="0" fillId="0" borderId="19" xfId="0" applyBorder="1" applyAlignment="1">
      <alignment vertical="top" wrapText="1"/>
    </xf>
    <xf numFmtId="0" fontId="7" fillId="30" borderId="10" xfId="0" applyFont="1" applyFill="1" applyBorder="1" applyAlignment="1">
      <alignment vertical="top"/>
    </xf>
    <xf numFmtId="0" fontId="0" fillId="0" borderId="19" xfId="0" applyBorder="1" applyAlignment="1"/>
    <xf numFmtId="0" fontId="0" fillId="0" borderId="14" xfId="0" applyBorder="1" applyAlignment="1"/>
    <xf numFmtId="0" fontId="7" fillId="29" borderId="10" xfId="0" applyFont="1" applyFill="1" applyBorder="1" applyAlignment="1">
      <alignment vertical="top" wrapText="1"/>
    </xf>
    <xf numFmtId="0" fontId="7" fillId="27" borderId="10" xfId="0" applyFont="1" applyFill="1" applyBorder="1" applyAlignment="1">
      <alignment vertical="top"/>
    </xf>
    <xf numFmtId="0" fontId="14" fillId="27" borderId="10" xfId="0" applyFont="1" applyFill="1" applyBorder="1" applyAlignment="1">
      <alignment vertical="top"/>
    </xf>
    <xf numFmtId="0" fontId="14" fillId="27" borderId="19" xfId="0" applyFont="1" applyFill="1" applyBorder="1" applyAlignment="1">
      <alignment vertical="top"/>
    </xf>
    <xf numFmtId="0" fontId="14" fillId="27" borderId="14" xfId="0" applyFont="1" applyFill="1" applyBorder="1" applyAlignment="1">
      <alignment vertical="top"/>
    </xf>
    <xf numFmtId="0" fontId="14" fillId="0" borderId="19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6" fillId="30" borderId="10" xfId="0" applyFont="1" applyFill="1" applyBorder="1" applyAlignment="1">
      <alignment vertical="top" wrapText="1"/>
    </xf>
    <xf numFmtId="0" fontId="16" fillId="30" borderId="19" xfId="0" applyFont="1" applyFill="1" applyBorder="1" applyAlignment="1">
      <alignment vertical="top" wrapText="1"/>
    </xf>
    <xf numFmtId="0" fontId="16" fillId="30" borderId="14" xfId="0" applyFont="1" applyFill="1" applyBorder="1" applyAlignment="1">
      <alignment vertical="top" wrapText="1"/>
    </xf>
    <xf numFmtId="0" fontId="14" fillId="30" borderId="10" xfId="0" applyFont="1" applyFill="1" applyBorder="1" applyAlignment="1">
      <alignment vertical="top"/>
    </xf>
    <xf numFmtId="0" fontId="14" fillId="30" borderId="19" xfId="0" applyFont="1" applyFill="1" applyBorder="1" applyAlignment="1">
      <alignment vertical="top"/>
    </xf>
    <xf numFmtId="0" fontId="14" fillId="30" borderId="14" xfId="0" applyFont="1" applyFill="1" applyBorder="1" applyAlignment="1">
      <alignment vertical="top"/>
    </xf>
    <xf numFmtId="0" fontId="4" fillId="30" borderId="10" xfId="1" applyFont="1" applyFill="1" applyBorder="1" applyAlignment="1" applyProtection="1">
      <alignment vertical="top" wrapText="1"/>
    </xf>
    <xf numFmtId="0" fontId="4" fillId="30" borderId="19" xfId="1" applyFont="1" applyFill="1" applyBorder="1" applyAlignment="1" applyProtection="1">
      <alignment vertical="top" wrapText="1"/>
    </xf>
    <xf numFmtId="0" fontId="4" fillId="30" borderId="14" xfId="1" applyFont="1" applyFill="1" applyBorder="1" applyAlignment="1" applyProtection="1">
      <alignment vertical="top" wrapText="1"/>
    </xf>
    <xf numFmtId="0" fontId="5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17" fontId="0" fillId="3" borderId="10" xfId="0" applyNumberForma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wrapText="1"/>
    </xf>
    <xf numFmtId="0" fontId="7" fillId="3" borderId="9" xfId="0" applyFont="1" applyFill="1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7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4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4" fillId="3" borderId="19" xfId="0" applyFont="1" applyFill="1" applyBorder="1" applyAlignment="1">
      <alignment horizontal="left" vertical="top" wrapText="1"/>
    </xf>
    <xf numFmtId="0" fontId="14" fillId="3" borderId="14" xfId="0" applyFont="1" applyFill="1" applyBorder="1" applyAlignment="1">
      <alignment horizontal="left" vertical="top" wrapText="1"/>
    </xf>
    <xf numFmtId="0" fontId="7" fillId="3" borderId="28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17" fontId="7" fillId="3" borderId="10" xfId="1" applyNumberFormat="1" applyFont="1" applyFill="1" applyBorder="1" applyAlignment="1" applyProtection="1">
      <alignment horizontal="left" vertical="top" wrapText="1"/>
    </xf>
    <xf numFmtId="0" fontId="7" fillId="3" borderId="1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14" fillId="3" borderId="35" xfId="0" applyFont="1" applyFill="1" applyBorder="1" applyAlignment="1">
      <alignment horizontal="left" vertical="top" wrapText="1"/>
    </xf>
    <xf numFmtId="0" fontId="7" fillId="3" borderId="44" xfId="0" applyFont="1" applyFill="1" applyBorder="1" applyAlignment="1">
      <alignment horizontal="left" vertical="top" wrapText="1"/>
    </xf>
    <xf numFmtId="17" fontId="7" fillId="3" borderId="35" xfId="1" applyNumberFormat="1" applyFont="1" applyFill="1" applyBorder="1" applyAlignment="1" applyProtection="1">
      <alignment horizontal="left" vertical="top" wrapText="1"/>
    </xf>
    <xf numFmtId="17" fontId="0" fillId="3" borderId="35" xfId="0" applyNumberFormat="1" applyFill="1" applyBorder="1" applyAlignment="1">
      <alignment horizontal="left" vertical="top" wrapText="1"/>
    </xf>
    <xf numFmtId="0" fontId="7" fillId="3" borderId="35" xfId="0" applyFont="1" applyFill="1" applyBorder="1" applyAlignment="1">
      <alignment horizontal="left" vertical="top" wrapText="1"/>
    </xf>
    <xf numFmtId="0" fontId="7" fillId="3" borderId="10" xfId="1" applyFont="1" applyFill="1" applyBorder="1" applyAlignment="1" applyProtection="1">
      <alignment horizontal="left" vertical="top" wrapText="1"/>
    </xf>
    <xf numFmtId="0" fontId="7" fillId="3" borderId="14" xfId="1" applyFont="1" applyFill="1" applyBorder="1" applyAlignment="1" applyProtection="1">
      <alignment horizontal="left" vertical="top" wrapText="1"/>
    </xf>
    <xf numFmtId="0" fontId="1" fillId="3" borderId="35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34" borderId="41" xfId="0" applyFont="1" applyFill="1" applyBorder="1" applyAlignment="1">
      <alignment horizontal="left" vertical="center"/>
    </xf>
    <xf numFmtId="0" fontId="4" fillId="34" borderId="39" xfId="0" applyFont="1" applyFill="1" applyBorder="1" applyAlignment="1">
      <alignment horizontal="left" vertical="center"/>
    </xf>
    <xf numFmtId="0" fontId="0" fillId="34" borderId="39" xfId="0" applyFill="1" applyBorder="1" applyAlignment="1"/>
    <xf numFmtId="0" fontId="0" fillId="34" borderId="46" xfId="0" applyFill="1" applyBorder="1" applyAlignment="1"/>
    <xf numFmtId="0" fontId="4" fillId="34" borderId="41" xfId="1" applyFont="1" applyFill="1" applyBorder="1" applyAlignment="1" applyProtection="1">
      <alignment vertical="center"/>
    </xf>
    <xf numFmtId="0" fontId="0" fillId="34" borderId="39" xfId="0" applyFill="1" applyBorder="1" applyAlignment="1">
      <alignment vertical="center"/>
    </xf>
    <xf numFmtId="0" fontId="4" fillId="34" borderId="41" xfId="0" applyFont="1" applyFill="1" applyBorder="1" applyAlignment="1">
      <alignment vertical="center"/>
    </xf>
    <xf numFmtId="0" fontId="4" fillId="34" borderId="39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/>
    <xf numFmtId="0" fontId="3" fillId="31" borderId="9" xfId="0" applyFont="1" applyFill="1" applyBorder="1" applyAlignment="1">
      <alignment vertical="top" wrapText="1"/>
    </xf>
    <xf numFmtId="0" fontId="3" fillId="31" borderId="28" xfId="0" applyFont="1" applyFill="1" applyBorder="1" applyAlignment="1">
      <alignment vertical="top" wrapText="1"/>
    </xf>
    <xf numFmtId="0" fontId="3" fillId="0" borderId="48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31" borderId="13" xfId="0" applyFont="1" applyFill="1" applyBorder="1" applyAlignment="1">
      <alignment vertical="top" wrapText="1"/>
    </xf>
    <xf numFmtId="0" fontId="2" fillId="0" borderId="17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9" fillId="33" borderId="41" xfId="0" applyFont="1" applyFill="1" applyBorder="1" applyAlignment="1">
      <alignment vertical="center" wrapText="1"/>
    </xf>
    <xf numFmtId="0" fontId="7" fillId="0" borderId="18" xfId="0" applyFont="1" applyBorder="1"/>
    <xf numFmtId="0" fontId="32" fillId="33" borderId="47" xfId="0" applyFont="1" applyFill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0" fillId="0" borderId="28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3" fillId="31" borderId="9" xfId="0" applyFont="1" applyFill="1" applyBorder="1" applyAlignment="1">
      <alignment horizontal="left" vertical="top" wrapText="1"/>
    </xf>
    <xf numFmtId="0" fontId="3" fillId="31" borderId="28" xfId="0" applyFont="1" applyFill="1" applyBorder="1" applyAlignment="1">
      <alignment horizontal="left" vertical="top" wrapText="1"/>
    </xf>
    <xf numFmtId="0" fontId="3" fillId="31" borderId="13" xfId="0" applyFont="1" applyFill="1" applyBorder="1" applyAlignment="1">
      <alignment horizontal="left" vertical="top" wrapText="1"/>
    </xf>
    <xf numFmtId="0" fontId="0" fillId="31" borderId="28" xfId="0" applyFill="1" applyBorder="1" applyAlignment="1">
      <alignment vertical="top" wrapText="1"/>
    </xf>
    <xf numFmtId="0" fontId="0" fillId="31" borderId="13" xfId="0" applyFill="1" applyBorder="1" applyAlignment="1">
      <alignment vertical="top" wrapText="1"/>
    </xf>
    <xf numFmtId="0" fontId="9" fillId="33" borderId="49" xfId="0" applyFont="1" applyFill="1" applyBorder="1" applyAlignment="1">
      <alignment vertical="center" wrapText="1"/>
    </xf>
    <xf numFmtId="0" fontId="7" fillId="33" borderId="40" xfId="0" applyFont="1" applyFill="1" applyBorder="1" applyAlignment="1">
      <alignment wrapText="1"/>
    </xf>
    <xf numFmtId="0" fontId="32" fillId="0" borderId="47" xfId="0" applyFont="1" applyBorder="1" applyAlignment="1">
      <alignment horizontal="left" vertical="center" wrapText="1"/>
    </xf>
    <xf numFmtId="0" fontId="34" fillId="0" borderId="39" xfId="0" applyFont="1" applyBorder="1" applyAlignment="1">
      <alignment wrapText="1"/>
    </xf>
    <xf numFmtId="0" fontId="2" fillId="0" borderId="17" xfId="0" applyFont="1" applyBorder="1" applyAlignment="1">
      <alignment vertical="center"/>
    </xf>
    <xf numFmtId="0" fontId="0" fillId="0" borderId="17" xfId="0" applyBorder="1" applyAlignment="1"/>
    <xf numFmtId="0" fontId="3" fillId="31" borderId="48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41" xfId="0" applyFont="1" applyFill="1" applyBorder="1" applyAlignment="1">
      <alignment vertical="center" wrapText="1"/>
    </xf>
    <xf numFmtId="0" fontId="0" fillId="0" borderId="18" xfId="0" applyFill="1" applyBorder="1" applyAlignment="1">
      <alignment wrapText="1"/>
    </xf>
    <xf numFmtId="0" fontId="31" fillId="0" borderId="0" xfId="0" applyFont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33" borderId="41" xfId="0" applyFont="1" applyFill="1" applyBorder="1" applyAlignment="1">
      <alignment vertical="center" wrapText="1"/>
    </xf>
    <xf numFmtId="0" fontId="14" fillId="33" borderId="18" xfId="0" applyFont="1" applyFill="1" applyBorder="1" applyAlignment="1">
      <alignment wrapText="1"/>
    </xf>
    <xf numFmtId="0" fontId="11" fillId="33" borderId="41" xfId="0" applyFont="1" applyFill="1" applyBorder="1" applyAlignment="1">
      <alignment vertical="center" wrapText="1"/>
    </xf>
    <xf numFmtId="0" fontId="0" fillId="33" borderId="18" xfId="0" applyFill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0" fillId="0" borderId="42" xfId="0" applyBorder="1" applyAlignment="1">
      <alignment wrapText="1"/>
    </xf>
    <xf numFmtId="0" fontId="0" fillId="0" borderId="1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quotePrefix="1" applyFont="1" applyAlignment="1">
      <alignment vertical="center"/>
    </xf>
  </cellXfs>
  <cellStyles count="2">
    <cellStyle name="Hyperlink" xfId="1" builtinId="8"/>
    <cellStyle name="Normal" xfId="0" builtinId="0"/>
  </cellStyles>
  <dxfs count="288">
    <dxf>
      <fill>
        <patternFill patternType="solid">
          <fgColor auto="1"/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 patternType="solid">
          <fgColor auto="1"/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 patternType="solid">
          <fgColor auto="1"/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 patternType="solid">
          <fgColor auto="1"/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 patternType="solid">
          <fgColor auto="1"/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 patternType="solid">
          <fgColor auto="1"/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 patternType="solid">
          <fgColor auto="1"/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 patternType="solid">
          <fgColor auto="1"/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rgb="FF00FF0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00FF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8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6.2220535686051286E-2"/>
          <c:y val="3.5499663261516781E-2"/>
          <c:w val="0.91047085677453277"/>
          <c:h val="0.75285471668983006"/>
        </c:manualLayout>
      </c:layout>
      <c:bar3DChart>
        <c:barDir val="col"/>
        <c:grouping val="stacked"/>
        <c:varyColors val="0"/>
        <c:ser>
          <c:idx val="0"/>
          <c:order val="0"/>
          <c:tx>
            <c:v>Actual score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Results'!$C$5,'Overall Annual Results'!$F$5,'Overall Annual Results'!$I$5)</c:f>
              <c:numCache>
                <c:formatCode>#,##0</c:formatCode>
                <c:ptCount val="3"/>
                <c:pt idx="0">
                  <c:v>115.95641304644148</c:v>
                </c:pt>
                <c:pt idx="1">
                  <c:v>30</c:v>
                </c:pt>
                <c:pt idx="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D-49BD-A327-79889AA35BFA}"/>
            </c:ext>
          </c:extLst>
        </c:ser>
        <c:ser>
          <c:idx val="1"/>
          <c:order val="1"/>
          <c:tx>
            <c:v>Gap between score &amp; target</c:v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Results'!$E$5,'Overall Annual Results'!$H$5,'Overall Annual Results'!$K$5)</c:f>
              <c:numCache>
                <c:formatCode>#,##0</c:formatCode>
                <c:ptCount val="3"/>
                <c:pt idx="0">
                  <c:v>38.080590736302568</c:v>
                </c:pt>
                <c:pt idx="1">
                  <c:v>79.491224947020228</c:v>
                </c:pt>
                <c:pt idx="2">
                  <c:v>91.381012741170906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3D-49BD-A327-79889AA35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2715648"/>
        <c:axId val="72729728"/>
        <c:axId val="0"/>
      </c:bar3DChart>
      <c:catAx>
        <c:axId val="7271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2729728"/>
        <c:crosses val="autoZero"/>
        <c:auto val="1"/>
        <c:lblAlgn val="ctr"/>
        <c:lblOffset val="100"/>
        <c:noMultiLvlLbl val="0"/>
      </c:catAx>
      <c:valAx>
        <c:axId val="72729728"/>
        <c:scaling>
          <c:orientation val="minMax"/>
          <c:max val="180"/>
          <c:min val="0"/>
        </c:scaling>
        <c:delete val="1"/>
        <c:axPos val="l"/>
        <c:majorGridlines/>
        <c:numFmt formatCode="#,##0" sourceLinked="1"/>
        <c:majorTickMark val="out"/>
        <c:minorTickMark val="none"/>
        <c:tickLblPos val="none"/>
        <c:crossAx val="72715648"/>
        <c:crosses val="autoZero"/>
        <c:crossBetween val="between"/>
        <c:majorUnit val="20"/>
        <c:minorUnit val="4"/>
      </c:valAx>
    </c:plotArea>
    <c:legend>
      <c:legendPos val="r"/>
      <c:layout>
        <c:manualLayout>
          <c:xMode val="edge"/>
          <c:yMode val="edge"/>
          <c:x val="0.13091720260113746"/>
          <c:y val="0.90085993796230013"/>
          <c:w val="0.66650307597031122"/>
          <c:h val="8.647566270310537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Actual Results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results'!$D$27,'Community Perspective results'!$G$27,'Community Perspective results'!$L$27,'Community Perspective results'!$Q$27)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7CE1-41F9-90CD-14E2076A2BB9}"/>
            </c:ext>
          </c:extLst>
        </c:ser>
        <c:ser>
          <c:idx val="0"/>
          <c:order val="1"/>
          <c:tx>
            <c:v>Target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results'!$E$27,'Community Perspective results'!$I$27,'Community Perspective results'!$N$27,'Community Perspective results'!$S$27)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CE1-41F9-90CD-14E2076A2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158080"/>
        <c:axId val="74160384"/>
      </c:barChart>
      <c:lineChart>
        <c:grouping val="standard"/>
        <c:varyColors val="0"/>
        <c:ser>
          <c:idx val="2"/>
          <c:order val="2"/>
          <c:tx>
            <c:v>Benchmark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results'!$K$27,'Community Perspective results'!$P$27,'Community Perspective results'!$U$27,'Community Perspective results'!$F$27)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E1-41F9-90CD-14E2076A2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70368"/>
        <c:axId val="74171904"/>
      </c:lineChart>
      <c:dateAx>
        <c:axId val="74158080"/>
        <c:scaling>
          <c:orientation val="minMax"/>
          <c:max val="-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Ending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yy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160384"/>
        <c:crosses val="autoZero"/>
        <c:auto val="0"/>
        <c:lblOffset val="100"/>
        <c:baseTimeUnit val="years"/>
        <c:majorUnit val="3"/>
        <c:majorTimeUnit val="years"/>
        <c:minorUnit val="3"/>
        <c:minorTimeUnit val="years"/>
      </c:dateAx>
      <c:valAx>
        <c:axId val="74160384"/>
        <c:scaling>
          <c:orientation val="minMax"/>
        </c:scaling>
        <c:delete val="0"/>
        <c:axPos val="l"/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158080"/>
        <c:crossesAt val="106"/>
        <c:crossBetween val="between"/>
      </c:valAx>
      <c:dateAx>
        <c:axId val="74170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171904"/>
        <c:crosses val="autoZero"/>
        <c:auto val="0"/>
        <c:lblOffset val="100"/>
        <c:baseTimeUnit val="days"/>
      </c:dateAx>
      <c:valAx>
        <c:axId val="74171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4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Actual Results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results'!$D$28,'Community Perspective results'!$G$28,'Community Perspective results'!$L$28,'Community Perspective results'!$Q$28)</c:f>
              <c:numCache>
                <c:formatCode>0%</c:formatCode>
                <c:ptCount val="4"/>
                <c:pt idx="0">
                  <c:v>0.75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6-42E6-8FFE-AF3EDE275BD2}"/>
            </c:ext>
          </c:extLst>
        </c:ser>
        <c:ser>
          <c:idx val="0"/>
          <c:order val="1"/>
          <c:tx>
            <c:v>Target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results'!$E$28,'Community Perspective results'!$I$28,'Community Perspective results'!$N$28,'Community Perspective results'!$S$28)</c:f>
              <c:numCache>
                <c:formatCode>0%</c:formatCode>
                <c:ptCount val="4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D6-42E6-8FFE-AF3EDE275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087424"/>
        <c:axId val="74089984"/>
      </c:barChart>
      <c:lineChart>
        <c:grouping val="standard"/>
        <c:varyColors val="0"/>
        <c:ser>
          <c:idx val="2"/>
          <c:order val="2"/>
          <c:tx>
            <c:v>Benchmark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results'!$F$28,'Community Perspective results'!$K$28,'Community Perspective results'!$P$28,'Community Perspective results'!$U$28)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D6-42E6-8FFE-AF3EDE275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91520"/>
        <c:axId val="74101504"/>
      </c:lineChart>
      <c:dateAx>
        <c:axId val="74087424"/>
        <c:scaling>
          <c:orientation val="minMax"/>
          <c:max val="-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Ending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yy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089984"/>
        <c:crosses val="autoZero"/>
        <c:auto val="0"/>
        <c:lblOffset val="100"/>
        <c:baseTimeUnit val="years"/>
        <c:majorUnit val="3"/>
        <c:majorTimeUnit val="years"/>
        <c:minorUnit val="3"/>
        <c:minorTimeUnit val="years"/>
      </c:dateAx>
      <c:valAx>
        <c:axId val="74089984"/>
        <c:scaling>
          <c:orientation val="minMax"/>
        </c:scaling>
        <c:delete val="0"/>
        <c:axPos val="l"/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087424"/>
        <c:crossesAt val="106"/>
        <c:crossBetween val="between"/>
      </c:valAx>
      <c:dateAx>
        <c:axId val="74091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101504"/>
        <c:crosses val="autoZero"/>
        <c:auto val="0"/>
        <c:lblOffset val="100"/>
        <c:baseTimeUnit val="days"/>
      </c:dateAx>
      <c:valAx>
        <c:axId val="7410150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74091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Actual Results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73-42F3-B1BD-DCF94EE01A5C}"/>
            </c:ext>
          </c:extLst>
        </c:ser>
        <c:ser>
          <c:idx val="0"/>
          <c:order val="1"/>
          <c:tx>
            <c:v>Target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73-42F3-B1BD-DCF94EE01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279168"/>
        <c:axId val="74285824"/>
      </c:barChart>
      <c:lineChart>
        <c:grouping val="standard"/>
        <c:varyColors val="0"/>
        <c:ser>
          <c:idx val="2"/>
          <c:order val="2"/>
          <c:tx>
            <c:v>Benchmark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D73-42F3-B1BD-DCF94EE01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87360"/>
        <c:axId val="74293248"/>
      </c:lineChart>
      <c:dateAx>
        <c:axId val="74279168"/>
        <c:scaling>
          <c:orientation val="minMax"/>
          <c:max val="-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Ending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yy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285824"/>
        <c:crosses val="autoZero"/>
        <c:auto val="0"/>
        <c:lblOffset val="100"/>
        <c:baseTimeUnit val="years"/>
        <c:majorUnit val="3"/>
        <c:majorTimeUnit val="years"/>
        <c:minorUnit val="3"/>
        <c:minorTimeUnit val="years"/>
      </c:dateAx>
      <c:valAx>
        <c:axId val="74285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279168"/>
        <c:crossesAt val="106"/>
        <c:crossBetween val="between"/>
      </c:valAx>
      <c:dateAx>
        <c:axId val="7428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293248"/>
        <c:crosses val="autoZero"/>
        <c:auto val="0"/>
        <c:lblOffset val="100"/>
        <c:baseTimeUnit val="days"/>
      </c:dateAx>
      <c:valAx>
        <c:axId val="74293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428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Actual Results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results'!$D$29,'Community Perspective results'!$G$29,'Community Perspective results'!$L$29,'Community Perspective results'!$Q$29)</c:f>
              <c:numCache>
                <c:formatCode>0</c:formatCode>
                <c:ptCount val="4"/>
                <c:pt idx="0">
                  <c:v>5550</c:v>
                </c:pt>
                <c:pt idx="1">
                  <c:v>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8-4339-9505-F53097EF6E19}"/>
            </c:ext>
          </c:extLst>
        </c:ser>
        <c:ser>
          <c:idx val="0"/>
          <c:order val="1"/>
          <c:tx>
            <c:v>Target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results'!$E$29,'Community Perspective results'!$I$29,'Community Perspective results'!$N$29,'Community Perspective results'!$S$29)</c:f>
              <c:numCache>
                <c:formatCode>0</c:formatCode>
                <c:ptCount val="4"/>
                <c:pt idx="0">
                  <c:v>4500</c:v>
                </c:pt>
                <c:pt idx="1">
                  <c:v>6000</c:v>
                </c:pt>
                <c:pt idx="2">
                  <c:v>8000</c:v>
                </c:pt>
                <c:pt idx="3" formatCode="#,##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8-4339-9505-F53097EF6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200576"/>
        <c:axId val="74215424"/>
      </c:barChart>
      <c:lineChart>
        <c:grouping val="standard"/>
        <c:varyColors val="0"/>
        <c:ser>
          <c:idx val="2"/>
          <c:order val="2"/>
          <c:tx>
            <c:v>Benchmark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results'!$F$29,'Community Perspective results'!$K$29,'Community Perspective results'!$P$29,'Community Perspective results'!$U$29)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8-4339-9505-F53097EF6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16960"/>
        <c:axId val="74218496"/>
      </c:lineChart>
      <c:dateAx>
        <c:axId val="74200576"/>
        <c:scaling>
          <c:orientation val="minMax"/>
          <c:max val="-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Ending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yy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215424"/>
        <c:crosses val="autoZero"/>
        <c:auto val="0"/>
        <c:lblOffset val="100"/>
        <c:baseTimeUnit val="years"/>
        <c:majorUnit val="3"/>
        <c:majorTimeUnit val="years"/>
        <c:minorUnit val="3"/>
        <c:minorTimeUnit val="years"/>
      </c:dateAx>
      <c:valAx>
        <c:axId val="74215424"/>
        <c:scaling>
          <c:orientation val="minMax"/>
        </c:scaling>
        <c:delete val="0"/>
        <c:axPos val="l"/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200576"/>
        <c:crossesAt val="106"/>
        <c:crossBetween val="between"/>
      </c:valAx>
      <c:dateAx>
        <c:axId val="7421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218496"/>
        <c:crosses val="autoZero"/>
        <c:auto val="0"/>
        <c:lblOffset val="100"/>
        <c:baseTimeUnit val="days"/>
      </c:dateAx>
      <c:valAx>
        <c:axId val="7421849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74216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Actual Results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results'!$D$30,'Community Perspective results'!$G$30,'Community Perspective results'!$L$30,'Community Perspective results'!$Q$30)</c:f>
              <c:numCache>
                <c:formatCode>0</c:formatCode>
                <c:ptCount val="4"/>
                <c:pt idx="0">
                  <c:v>20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8-4260-A2DB-BC0990FB9329}"/>
            </c:ext>
          </c:extLst>
        </c:ser>
        <c:ser>
          <c:idx val="0"/>
          <c:order val="1"/>
          <c:tx>
            <c:v>Target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results'!$E$30,'Community Perspective results'!$I$30,'Community Perspective results'!$N$30,'Community Perspective results'!$S$30)</c:f>
              <c:numCache>
                <c:formatCode>0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8-4260-A2DB-BC0990FB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322688"/>
        <c:axId val="74324992"/>
      </c:barChart>
      <c:lineChart>
        <c:grouping val="standard"/>
        <c:varyColors val="0"/>
        <c:ser>
          <c:idx val="2"/>
          <c:order val="2"/>
          <c:tx>
            <c:v>Benchmark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results'!$F$30,'Community Perspective results'!$K$30,'Community Perspective results'!$P$30,'Community Perspective results'!$U$30)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8-4260-A2DB-BC0990FB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9072"/>
        <c:axId val="74340608"/>
      </c:lineChart>
      <c:dateAx>
        <c:axId val="74322688"/>
        <c:scaling>
          <c:orientation val="minMax"/>
          <c:max val="-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Ending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yy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324992"/>
        <c:crosses val="autoZero"/>
        <c:auto val="0"/>
        <c:lblOffset val="100"/>
        <c:baseTimeUnit val="years"/>
        <c:majorUnit val="3"/>
        <c:majorTimeUnit val="years"/>
        <c:minorUnit val="3"/>
        <c:minorTimeUnit val="years"/>
      </c:dateAx>
      <c:valAx>
        <c:axId val="74324992"/>
        <c:scaling>
          <c:orientation val="minMax"/>
        </c:scaling>
        <c:delete val="0"/>
        <c:axPos val="l"/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322688"/>
        <c:crossesAt val="106"/>
        <c:crossBetween val="between"/>
      </c:valAx>
      <c:dateAx>
        <c:axId val="7433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340608"/>
        <c:crosses val="autoZero"/>
        <c:auto val="0"/>
        <c:lblOffset val="100"/>
        <c:baseTimeUnit val="days"/>
      </c:dateAx>
      <c:valAx>
        <c:axId val="7434060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7433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Actual Results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results'!$D$31,'Community Perspective results'!$G$31,'Community Perspective results'!$L$31,'Community Perspective results'!$Q$31)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98C-45E8-B068-149A7E708804}"/>
            </c:ext>
          </c:extLst>
        </c:ser>
        <c:ser>
          <c:idx val="0"/>
          <c:order val="1"/>
          <c:tx>
            <c:v>Target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results'!$E$31,'Community Perspective results'!$I$31,'Community Perspective results'!$N$31,'Community Perspective results'!$S$31)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98C-45E8-B068-149A7E70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375168"/>
        <c:axId val="74377472"/>
      </c:barChart>
      <c:lineChart>
        <c:grouping val="standard"/>
        <c:varyColors val="0"/>
        <c:ser>
          <c:idx val="2"/>
          <c:order val="2"/>
          <c:tx>
            <c:v>Benchmark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results'!$F$31,'Community Perspective results'!$K$31,'Community Perspective results'!$P$31,'Community Perspective results'!$U$31)</c:f>
              <c:numCache>
                <c:formatCode>0.00%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8C-45E8-B068-149A7E708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83360"/>
        <c:axId val="74384896"/>
      </c:lineChart>
      <c:dateAx>
        <c:axId val="74375168"/>
        <c:scaling>
          <c:orientation val="minMax"/>
          <c:max val="-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Ending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yy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377472"/>
        <c:crosses val="autoZero"/>
        <c:auto val="0"/>
        <c:lblOffset val="100"/>
        <c:baseTimeUnit val="years"/>
        <c:majorUnit val="3"/>
        <c:majorTimeUnit val="years"/>
        <c:minorUnit val="3"/>
        <c:minorTimeUnit val="years"/>
      </c:dateAx>
      <c:valAx>
        <c:axId val="74377472"/>
        <c:scaling>
          <c:orientation val="minMax"/>
        </c:scaling>
        <c:delete val="0"/>
        <c:axPos val="l"/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375168"/>
        <c:crossesAt val="106"/>
        <c:crossBetween val="between"/>
      </c:valAx>
      <c:dateAx>
        <c:axId val="7438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384896"/>
        <c:crosses val="autoZero"/>
        <c:auto val="0"/>
        <c:lblOffset val="100"/>
        <c:baseTimeUnit val="days"/>
      </c:dateAx>
      <c:valAx>
        <c:axId val="7438489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74383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Actual Results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results'!#REF!,'Community Perspective results'!#REF!,'Community Perspective results'!#REF!,'Community Perspective results'!#REF!)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3-468A-9FBA-13EA4F20E65F}"/>
            </c:ext>
          </c:extLst>
        </c:ser>
        <c:ser>
          <c:idx val="0"/>
          <c:order val="1"/>
          <c:tx>
            <c:v>Target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results'!#REF!,'Community Perspective results'!#REF!,'Community Perspective results'!#REF!,'Community Perspective results'!#REF!)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3-468A-9FBA-13EA4F20E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423296"/>
        <c:axId val="74429952"/>
      </c:barChart>
      <c:lineChart>
        <c:grouping val="standard"/>
        <c:varyColors val="0"/>
        <c:ser>
          <c:idx val="2"/>
          <c:order val="2"/>
          <c:tx>
            <c:v>Benchmark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results'!#REF!,'Community Perspective results'!#REF!,'Community Perspective results'!#REF!,'Community Perspective results'!#REF!,'Community Perspective results'!#REF!,'Community Perspective results'!#REF!)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53-468A-9FBA-13EA4F20E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31488"/>
        <c:axId val="74437376"/>
      </c:lineChart>
      <c:dateAx>
        <c:axId val="74423296"/>
        <c:scaling>
          <c:orientation val="minMax"/>
          <c:max val="-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Ending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yy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429952"/>
        <c:crosses val="autoZero"/>
        <c:auto val="0"/>
        <c:lblOffset val="100"/>
        <c:baseTimeUnit val="years"/>
        <c:majorUnit val="3"/>
        <c:majorTimeUnit val="years"/>
        <c:minorUnit val="3"/>
        <c:minorTimeUnit val="years"/>
      </c:dateAx>
      <c:valAx>
        <c:axId val="74429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423296"/>
        <c:crossesAt val="106"/>
        <c:crossBetween val="between"/>
      </c:valAx>
      <c:dateAx>
        <c:axId val="74431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437376"/>
        <c:crosses val="autoZero"/>
        <c:auto val="0"/>
        <c:lblOffset val="100"/>
        <c:baseTimeUnit val="days"/>
      </c:dateAx>
      <c:valAx>
        <c:axId val="74437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4431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Actual Results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results'!$D$32,'Community Perspective results'!$G$32,'Community Perspective results'!$L$32,'Community Perspective results'!$Q$32)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6E4-43B9-93A8-003A05E00832}"/>
            </c:ext>
          </c:extLst>
        </c:ser>
        <c:ser>
          <c:idx val="0"/>
          <c:order val="1"/>
          <c:tx>
            <c:v>Target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results'!$E$32,'Community Perspective results'!$I$32,'Community Perspective results'!$N$32,'Community Perspective results'!$S$32)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6E4-43B9-93A8-003A05E00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533120"/>
        <c:axId val="74547968"/>
      </c:barChart>
      <c:lineChart>
        <c:grouping val="standard"/>
        <c:varyColors val="0"/>
        <c:ser>
          <c:idx val="2"/>
          <c:order val="2"/>
          <c:tx>
            <c:v>Benchmark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results'!$F$32,'Community Perspective results'!$K$32,'Community Perspective results'!$P$32,'Community Perspective results'!$U$32)</c:f>
              <c:numCache>
                <c:formatCode>0.00%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4-43B9-93A8-003A05E00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49504"/>
        <c:axId val="74555392"/>
      </c:lineChart>
      <c:dateAx>
        <c:axId val="74533120"/>
        <c:scaling>
          <c:orientation val="minMax"/>
          <c:max val="-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Ending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yy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547968"/>
        <c:crosses val="autoZero"/>
        <c:auto val="0"/>
        <c:lblOffset val="100"/>
        <c:baseTimeUnit val="years"/>
        <c:majorUnit val="3"/>
        <c:majorTimeUnit val="years"/>
        <c:minorUnit val="3"/>
        <c:minorTimeUnit val="years"/>
      </c:dateAx>
      <c:valAx>
        <c:axId val="74547968"/>
        <c:scaling>
          <c:orientation val="minMax"/>
        </c:scaling>
        <c:delete val="0"/>
        <c:axPos val="l"/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533120"/>
        <c:crossesAt val="106"/>
        <c:crossBetween val="between"/>
      </c:valAx>
      <c:dateAx>
        <c:axId val="7454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555392"/>
        <c:crosses val="autoZero"/>
        <c:auto val="0"/>
        <c:lblOffset val="100"/>
        <c:baseTimeUnit val="days"/>
      </c:dateAx>
      <c:valAx>
        <c:axId val="7455539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one"/>
        <c:crossAx val="74549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Actual Results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results'!$D$33,'Community Perspective results'!$G$33,'Community Perspective results'!$L$33,'Community Perspective results'!$Q$33)</c:f>
              <c:numCache>
                <c:formatCode>0%</c:formatCode>
                <c:ptCount val="4"/>
                <c:pt idx="0">
                  <c:v>0.75</c:v>
                </c:pt>
                <c:pt idx="1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A-4BC5-BAFF-A295A70BB580}"/>
            </c:ext>
          </c:extLst>
        </c:ser>
        <c:ser>
          <c:idx val="0"/>
          <c:order val="1"/>
          <c:tx>
            <c:v>Target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results'!$E$33,'Community Perspective results'!$I$33,'Community Perspective results'!$N$33,'Community Perspective results'!$S$33)</c:f>
              <c:numCache>
                <c:formatCode>0%</c:formatCode>
                <c:ptCount val="4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A-4BC5-BAFF-A295A70BB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741248"/>
        <c:axId val="74756096"/>
      </c:barChart>
      <c:lineChart>
        <c:grouping val="standard"/>
        <c:varyColors val="0"/>
        <c:ser>
          <c:idx val="2"/>
          <c:order val="2"/>
          <c:tx>
            <c:v>Benchmark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results'!$F$33,'Community Perspective results'!$K$33,'Community Perspective results'!$P$33,'Community Perspective results'!$U$33)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5A-4BC5-BAFF-A295A70BB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57632"/>
        <c:axId val="74759168"/>
      </c:lineChart>
      <c:dateAx>
        <c:axId val="74741248"/>
        <c:scaling>
          <c:orientation val="minMax"/>
          <c:max val="-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Ending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yy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756096"/>
        <c:crosses val="autoZero"/>
        <c:auto val="0"/>
        <c:lblOffset val="100"/>
        <c:baseTimeUnit val="years"/>
        <c:majorUnit val="3"/>
        <c:majorTimeUnit val="years"/>
        <c:minorUnit val="3"/>
        <c:minorTimeUnit val="years"/>
      </c:dateAx>
      <c:valAx>
        <c:axId val="74756096"/>
        <c:scaling>
          <c:orientation val="minMax"/>
        </c:scaling>
        <c:delete val="0"/>
        <c:axPos val="l"/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741248"/>
        <c:crossesAt val="106"/>
        <c:crossBetween val="between"/>
      </c:valAx>
      <c:dateAx>
        <c:axId val="74757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759168"/>
        <c:crosses val="autoZero"/>
        <c:auto val="0"/>
        <c:lblOffset val="100"/>
        <c:baseTimeUnit val="days"/>
      </c:dateAx>
      <c:valAx>
        <c:axId val="7475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74757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Actual Results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results'!$D$34,'Community Perspective results'!$G$34,'Community Perspective results'!$L$34,'Community Perspective results'!$Q$34)</c:f>
              <c:numCache>
                <c:formatCode>#,##0</c:formatCode>
                <c:ptCount val="4"/>
                <c:pt idx="0">
                  <c:v>28000</c:v>
                </c:pt>
                <c:pt idx="1">
                  <c:v>30500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A-4CB7-A9F6-B4E73DFD7DA3}"/>
            </c:ext>
          </c:extLst>
        </c:ser>
        <c:ser>
          <c:idx val="0"/>
          <c:order val="1"/>
          <c:tx>
            <c:v>Target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results'!$E$34,'Community Perspective results'!$I$34,'Community Perspective results'!$N$34,'Community Perspective results'!$S$34)</c:f>
              <c:numCache>
                <c:formatCode>#,##0</c:formatCode>
                <c:ptCount val="4"/>
                <c:pt idx="0">
                  <c:v>30000</c:v>
                </c:pt>
                <c:pt idx="1">
                  <c:v>36000</c:v>
                </c:pt>
                <c:pt idx="2">
                  <c:v>46000</c:v>
                </c:pt>
                <c:pt idx="3">
                  <c:v>56000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A-4CB7-A9F6-B4E73DFD7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797824"/>
        <c:axId val="74800128"/>
      </c:barChart>
      <c:lineChart>
        <c:grouping val="standard"/>
        <c:varyColors val="0"/>
        <c:ser>
          <c:idx val="2"/>
          <c:order val="2"/>
          <c:tx>
            <c:v>Benchmark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results'!$F$34,'Community Perspective results'!$K$34,'Community Perspective results'!$P$34,'Community Perspective results'!$U$34)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0A-4CB7-A9F6-B4E73DFD7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10112"/>
        <c:axId val="74811648"/>
      </c:lineChart>
      <c:dateAx>
        <c:axId val="74797824"/>
        <c:scaling>
          <c:orientation val="minMax"/>
          <c:max val="-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Ending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yy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800128"/>
        <c:crosses val="autoZero"/>
        <c:auto val="0"/>
        <c:lblOffset val="100"/>
        <c:baseTimeUnit val="years"/>
        <c:majorUnit val="3"/>
        <c:majorTimeUnit val="years"/>
        <c:minorUnit val="3"/>
        <c:minorTimeUnit val="years"/>
      </c:dateAx>
      <c:valAx>
        <c:axId val="7480012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797824"/>
        <c:crossesAt val="106"/>
        <c:crossBetween val="between"/>
      </c:valAx>
      <c:dateAx>
        <c:axId val="74810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811648"/>
        <c:crosses val="autoZero"/>
        <c:auto val="0"/>
        <c:lblOffset val="100"/>
        <c:baseTimeUnit val="days"/>
      </c:dateAx>
      <c:valAx>
        <c:axId val="7481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4810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8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6.2220535686051286E-2"/>
          <c:y val="3.5499663261516781E-2"/>
          <c:w val="0.91047085677453299"/>
          <c:h val="0.75285471668983073"/>
        </c:manualLayout>
      </c:layout>
      <c:bar3DChart>
        <c:barDir val="col"/>
        <c:grouping val="stacked"/>
        <c:varyColors val="0"/>
        <c:ser>
          <c:idx val="0"/>
          <c:order val="0"/>
          <c:tx>
            <c:v>Actual score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Results'!$C$6,'Overall Annual Results'!$F$6,'Overall Annual Results'!$I$6)</c:f>
              <c:numCache>
                <c:formatCode>#,##0</c:formatCode>
                <c:ptCount val="3"/>
                <c:pt idx="0">
                  <c:v>110.77329496798592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D-4FC9-9D50-79CD097E04AC}"/>
            </c:ext>
          </c:extLst>
        </c:ser>
        <c:ser>
          <c:idx val="1"/>
          <c:order val="1"/>
          <c:tx>
            <c:v>Gap between score &amp; target</c:v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Results'!$E$6,'Overall Annual Results'!$H$6,'Overall Annual Results'!$K$6)</c:f>
              <c:numCache>
                <c:formatCode>#,##0</c:formatCode>
                <c:ptCount val="3"/>
                <c:pt idx="0">
                  <c:v>11.094186031227025</c:v>
                </c:pt>
                <c:pt idx="1">
                  <c:v>137.71717063026733</c:v>
                </c:pt>
                <c:pt idx="2">
                  <c:v>142.12790677294961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9D-4FC9-9D50-79CD097E0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2755456"/>
        <c:axId val="72777728"/>
        <c:axId val="0"/>
      </c:bar3DChart>
      <c:catAx>
        <c:axId val="72755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2777728"/>
        <c:crosses val="autoZero"/>
        <c:auto val="1"/>
        <c:lblAlgn val="ctr"/>
        <c:lblOffset val="100"/>
        <c:noMultiLvlLbl val="0"/>
      </c:catAx>
      <c:valAx>
        <c:axId val="72777728"/>
        <c:scaling>
          <c:orientation val="minMax"/>
          <c:max val="180"/>
          <c:min val="0"/>
        </c:scaling>
        <c:delete val="1"/>
        <c:axPos val="l"/>
        <c:majorGridlines/>
        <c:numFmt formatCode="#,##0" sourceLinked="1"/>
        <c:majorTickMark val="out"/>
        <c:minorTickMark val="none"/>
        <c:tickLblPos val="none"/>
        <c:crossAx val="72755456"/>
        <c:crosses val="autoZero"/>
        <c:crossBetween val="between"/>
        <c:majorUnit val="20"/>
        <c:minorUnit val="4"/>
      </c:valAx>
    </c:plotArea>
    <c:legend>
      <c:legendPos val="r"/>
      <c:layout>
        <c:manualLayout>
          <c:xMode val="edge"/>
          <c:yMode val="edge"/>
          <c:x val="0.13091720260113751"/>
          <c:y val="0.90085993796230013"/>
          <c:w val="0.66650307597031122"/>
          <c:h val="8.647566270310537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Actual Results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results'!$D$35,'Community Perspective results'!$G$35,'Community Perspective results'!$L$35,'Community Perspective results'!$Q$35)</c:f>
              <c:numCache>
                <c:formatCode>#,##0</c:formatCode>
                <c:ptCount val="4"/>
                <c:pt idx="0">
                  <c:v>2500</c:v>
                </c:pt>
                <c:pt idx="1">
                  <c:v>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983-A3C9-D639C1F8616D}"/>
            </c:ext>
          </c:extLst>
        </c:ser>
        <c:ser>
          <c:idx val="0"/>
          <c:order val="1"/>
          <c:tx>
            <c:v>Target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results'!$E$35,'Community Perspective results'!$I$35,'Community Perspective results'!$N$35,'Community Perspective results'!$S$35)</c:f>
              <c:numCache>
                <c:formatCode>#,##0</c:formatCode>
                <c:ptCount val="4"/>
                <c:pt idx="0">
                  <c:v>5000</c:v>
                </c:pt>
                <c:pt idx="1">
                  <c:v>25000</c:v>
                </c:pt>
                <c:pt idx="2">
                  <c:v>40000</c:v>
                </c:pt>
                <c:pt idx="3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983-A3C9-D639C1F8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4862592"/>
        <c:axId val="74864896"/>
      </c:barChart>
      <c:lineChart>
        <c:grouping val="standard"/>
        <c:varyColors val="0"/>
        <c:ser>
          <c:idx val="2"/>
          <c:order val="2"/>
          <c:tx>
            <c:v>Benchmark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"/>
              <c:pt idx="0">
                <c:v>Years</c:v>
              </c:pt>
            </c:strLit>
          </c:cat>
          <c:val>
            <c:numRef>
              <c:f>('Community Perspective results'!$F$35,'Community Perspective results'!$K$35,'Community Perspective results'!$P$35,'Community Perspective results'!$U$35)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983-A3C9-D639C1F8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66688"/>
        <c:axId val="74868224"/>
      </c:lineChart>
      <c:dateAx>
        <c:axId val="74862592"/>
        <c:scaling>
          <c:orientation val="minMax"/>
          <c:max val="-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 Ending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yyyy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864896"/>
        <c:crosses val="autoZero"/>
        <c:auto val="0"/>
        <c:lblOffset val="100"/>
        <c:baseTimeUnit val="years"/>
        <c:majorUnit val="3"/>
        <c:majorTimeUnit val="years"/>
        <c:minorUnit val="3"/>
        <c:minorTimeUnit val="years"/>
      </c:dateAx>
      <c:valAx>
        <c:axId val="7486489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862592"/>
        <c:crossesAt val="106"/>
        <c:crossBetween val="between"/>
      </c:valAx>
      <c:dateAx>
        <c:axId val="7486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4868224"/>
        <c:crosses val="autoZero"/>
        <c:auto val="0"/>
        <c:lblOffset val="100"/>
        <c:baseTimeUnit val="days"/>
      </c:dateAx>
      <c:valAx>
        <c:axId val="74868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4866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results'!$D$4,'Community Perspective results'!$G$4,'Community Perspective results'!$L$4,'Community Perspective results'!$Q$4)</c:f>
              <c:numCache>
                <c:formatCode>0%</c:formatCode>
                <c:ptCount val="4"/>
                <c:pt idx="0">
                  <c:v>0.79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B-4561-943F-BF2C5CB64A43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results'!$E$4,'Community Perspective results'!$I$4,'Community Perspective results'!$N$4,'Community Perspective results'!$S$4)</c:f>
              <c:numCache>
                <c:formatCode>0%</c:formatCode>
                <c:ptCount val="4"/>
                <c:pt idx="0">
                  <c:v>0.85</c:v>
                </c:pt>
                <c:pt idx="1">
                  <c:v>0.9</c:v>
                </c:pt>
                <c:pt idx="2">
                  <c:v>0.95</c:v>
                </c:pt>
                <c:pt idx="3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5B-4561-943F-BF2C5CB64A43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results'!$F$4,'Community Perspective results'!$K$4,'Community Perspective results'!$P$4,'Community Perspective results'!$U$4)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65B-4561-943F-BF2C5CB64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84224"/>
        <c:axId val="74885760"/>
      </c:barChart>
      <c:catAx>
        <c:axId val="7488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885760"/>
        <c:crosses val="autoZero"/>
        <c:auto val="1"/>
        <c:lblAlgn val="ctr"/>
        <c:lblOffset val="100"/>
        <c:noMultiLvlLbl val="0"/>
      </c:catAx>
      <c:valAx>
        <c:axId val="748857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4884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495636998254804E-2"/>
          <c:y val="5.5118110236220513E-2"/>
          <c:w val="0.64223385689354906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results'!$D$5,'Community Perspective results'!$G$5,'Community Perspective results'!$L$5,'Community Perspective results'!$Q$5)</c:f>
              <c:numCache>
                <c:formatCode>0%</c:formatCode>
                <c:ptCount val="4"/>
                <c:pt idx="0">
                  <c:v>0.64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7-4AE1-8FEB-85F502C436E6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results'!$E$5,'Community Perspective results'!$I$5,'Community Perspective results'!$N$5,'Community Perspective results'!$S$5)</c:f>
              <c:numCache>
                <c:formatCode>0%</c:formatCode>
                <c:ptCount val="4"/>
                <c:pt idx="0">
                  <c:v>0.85</c:v>
                </c:pt>
                <c:pt idx="1">
                  <c:v>0.9</c:v>
                </c:pt>
                <c:pt idx="2">
                  <c:v>0.95</c:v>
                </c:pt>
                <c:pt idx="3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7-4AE1-8FEB-85F502C436E6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results'!$F$5,'Community Perspective results'!$K$5,'Community Perspective results'!$P$5,'Community Perspective results'!$U$5)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1117-4AE1-8FEB-85F502C43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53056"/>
        <c:axId val="74667136"/>
      </c:barChart>
      <c:catAx>
        <c:axId val="746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667136"/>
        <c:crosses val="autoZero"/>
        <c:auto val="1"/>
        <c:lblAlgn val="ctr"/>
        <c:lblOffset val="100"/>
        <c:noMultiLvlLbl val="0"/>
      </c:catAx>
      <c:valAx>
        <c:axId val="746671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4653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120418848167554E-2"/>
          <c:y val="5.5118110236220513E-2"/>
          <c:w val="0.68237347294939354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results'!$D$6,'Community Perspective results'!$G$6,'Community Perspective results'!$L$6,'Community Perspective results'!$Q$6)</c:f>
              <c:numCache>
                <c:formatCode>0%</c:formatCode>
                <c:ptCount val="4"/>
                <c:pt idx="0">
                  <c:v>0.83</c:v>
                </c:pt>
                <c:pt idx="1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A-4825-B95C-34D46D362F81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results'!$E$6,'Community Perspective results'!$I$6,'Community Perspective results'!$N$6,'Community Perspective results'!$S$6)</c:f>
              <c:numCache>
                <c:formatCode>0%</c:formatCode>
                <c:ptCount val="4"/>
                <c:pt idx="0">
                  <c:v>0.85</c:v>
                </c:pt>
                <c:pt idx="1">
                  <c:v>0.9</c:v>
                </c:pt>
                <c:pt idx="2">
                  <c:v>0.95</c:v>
                </c:pt>
                <c:pt idx="3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EA-4825-B95C-34D46D362F81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results'!$F$6,'Community Perspective results'!$K$6,'Community Perspective results'!$P$6,'Community Perspective results'!$U$6)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97EA-4825-B95C-34D46D36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84288"/>
        <c:axId val="74685824"/>
      </c:barChart>
      <c:catAx>
        <c:axId val="746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685824"/>
        <c:crosses val="autoZero"/>
        <c:auto val="1"/>
        <c:lblAlgn val="ctr"/>
        <c:lblOffset val="100"/>
        <c:noMultiLvlLbl val="0"/>
      </c:catAx>
      <c:valAx>
        <c:axId val="746858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4684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05235602094265E-2"/>
          <c:y val="5.5118110236220513E-2"/>
          <c:w val="0.64223385689354906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results'!$D$7,'Community Perspective results'!$G$7,'Community Perspective results'!$L$7,'Community Perspective results'!$Q$7)</c:f>
              <c:numCache>
                <c:formatCode>#,##0</c:formatCode>
                <c:ptCount val="4"/>
                <c:pt idx="0">
                  <c:v>34610</c:v>
                </c:pt>
                <c:pt idx="1">
                  <c:v>67396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2-450D-9DD5-65EB5BC8C050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results'!$E$7,'Community Perspective results'!$I$7,'Community Perspective results'!$N$7,'Community Perspective results'!$S$7)</c:f>
              <c:numCache>
                <c:formatCode>#,##0</c:formatCode>
                <c:ptCount val="4"/>
                <c:pt idx="0">
                  <c:v>40000</c:v>
                </c:pt>
                <c:pt idx="1">
                  <c:v>50000</c:v>
                </c:pt>
                <c:pt idx="2">
                  <c:v>70000</c:v>
                </c:pt>
                <c:pt idx="3">
                  <c:v>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2-450D-9DD5-65EB5BC8C050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results'!$F$7,'Community Perspective results'!$K$7,'Community Perspective results'!$P$7,'Community Perspective results'!$U$7)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22D2-450D-9DD5-65EB5BC8C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36704"/>
        <c:axId val="74938240"/>
      </c:barChart>
      <c:catAx>
        <c:axId val="749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938240"/>
        <c:crosses val="autoZero"/>
        <c:auto val="1"/>
        <c:lblAlgn val="ctr"/>
        <c:lblOffset val="100"/>
        <c:noMultiLvlLbl val="0"/>
      </c:catAx>
      <c:valAx>
        <c:axId val="74938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4936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results'!$D$8,'Community Perspective results'!$G$8,'Community Perspective results'!$L$8,'Community Perspective results'!$Q$8)</c:f>
              <c:numCache>
                <c:formatCode>#,##0</c:formatCode>
                <c:ptCount val="4"/>
                <c:pt idx="0">
                  <c:v>4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0-4527-8A3A-7AB73270D0C1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results'!$E$8,'Community Perspective results'!$I$8,'Community Perspective results'!$N$8,'Community Perspective results'!$S$8)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0-4527-8A3A-7AB73270D0C1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results'!$F$8,'Community Perspective results'!$K$8,'Community Perspective results'!$P$8,'Community Perspective results'!$U$8)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210-4527-8A3A-7AB73270D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96352"/>
        <c:axId val="75010432"/>
      </c:barChart>
      <c:catAx>
        <c:axId val="749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10432"/>
        <c:crosses val="autoZero"/>
        <c:auto val="1"/>
        <c:lblAlgn val="ctr"/>
        <c:lblOffset val="100"/>
        <c:noMultiLvlLbl val="0"/>
      </c:catAx>
      <c:valAx>
        <c:axId val="75010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4996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results'!$D$9,'Community Perspective results'!$G$9,'Community Perspective results'!$L$9,'Community Perspective results'!$Q$9)</c:f>
              <c:numCache>
                <c:formatCode>0%</c:formatCode>
                <c:ptCount val="4"/>
                <c:pt idx="0">
                  <c:v>0.05</c:v>
                </c:pt>
                <c:pt idx="1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C-404D-ABA4-50181B1CE316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results'!$E$9,'Community Perspective results'!$I$9,'Community Perspective results'!$N$9,'Community Perspective results'!$S$9)</c:f>
              <c:numCache>
                <c:formatCode>0%</c:formatCode>
                <c:ptCount val="4"/>
                <c:pt idx="0">
                  <c:v>0.2</c:v>
                </c:pt>
                <c:pt idx="1">
                  <c:v>0.2</c:v>
                </c:pt>
                <c:pt idx="2">
                  <c:v>0.15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C-404D-ABA4-50181B1CE316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results'!$F$9,'Community Perspective results'!$K$9,'Community Perspective results'!$P$9,'Community Perspective results'!$U$9)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6BC-404D-ABA4-50181B1CE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31680"/>
        <c:axId val="75033216"/>
      </c:barChart>
      <c:catAx>
        <c:axId val="750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33216"/>
        <c:crosses val="autoZero"/>
        <c:auto val="1"/>
        <c:lblAlgn val="ctr"/>
        <c:lblOffset val="100"/>
        <c:noMultiLvlLbl val="0"/>
      </c:catAx>
      <c:valAx>
        <c:axId val="750332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03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results'!$D$10,'Community Perspective results'!$G$10,'Community Perspective results'!$L$10,'Community Perspective results'!$Q$10)</c:f>
              <c:numCache>
                <c:formatCode>0%</c:formatCode>
                <c:ptCount val="4"/>
                <c:pt idx="0">
                  <c:v>0.18</c:v>
                </c:pt>
                <c:pt idx="1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8-4E27-97B0-8FD12AC86254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results'!$E$10,'Community Perspective results'!$I$10,'Community Perspective results'!$N$10,'Community Perspective results'!$S$10)</c:f>
              <c:numCache>
                <c:formatCode>0%</c:formatCode>
                <c:ptCount val="4"/>
                <c:pt idx="0">
                  <c:v>0.3</c:v>
                </c:pt>
                <c:pt idx="1">
                  <c:v>0.3</c:v>
                </c:pt>
                <c:pt idx="2">
                  <c:v>0.2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8-4E27-97B0-8FD12AC86254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results'!$F$10,'Community Perspective results'!$K$10,'Community Perspective results'!$P$10,'Community Perspective results'!$U$10)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B48-4E27-97B0-8FD12AC86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69312"/>
        <c:axId val="75070848"/>
      </c:barChart>
      <c:catAx>
        <c:axId val="750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70848"/>
        <c:crosses val="autoZero"/>
        <c:auto val="1"/>
        <c:lblAlgn val="ctr"/>
        <c:lblOffset val="100"/>
        <c:noMultiLvlLbl val="0"/>
      </c:catAx>
      <c:valAx>
        <c:axId val="750708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069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results'!$D$11,'Community Perspective results'!$G$11)</c:f>
              <c:numCache>
                <c:formatCode>0%</c:formatCode>
                <c:ptCount val="2"/>
                <c:pt idx="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6-4B50-BE09-552C9D532211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results'!$E$11,'Community Perspective results'!$I$11,'Community Perspective results'!$N$11,'Community Perspective results'!$S$11)</c:f>
              <c:numCache>
                <c:formatCode>0%</c:formatCode>
                <c:ptCount val="4"/>
                <c:pt idx="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6-4B50-BE09-552C9D532211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results'!$F$11,'Community Perspective results'!$K$11,'Community Perspective results'!$P$11,'Community Perspective results'!$U$11)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11F6-4B50-BE09-552C9D532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08736"/>
        <c:axId val="75110272"/>
      </c:barChart>
      <c:catAx>
        <c:axId val="751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110272"/>
        <c:crosses val="autoZero"/>
        <c:auto val="1"/>
        <c:lblAlgn val="ctr"/>
        <c:lblOffset val="100"/>
        <c:noMultiLvlLbl val="0"/>
      </c:catAx>
      <c:valAx>
        <c:axId val="751102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108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6000000000000001E-2"/>
          <c:w val="0.65445026178010468"/>
          <c:h val="0.80400000000000005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results'!$D$12,'Community Perspective results'!$G$12,'Community Perspective results'!$L$12,'Community Perspective results'!$Q$12)</c:f>
              <c:numCache>
                <c:formatCode>#,##0</c:formatCode>
                <c:ptCount val="4"/>
                <c:pt idx="0">
                  <c:v>3000</c:v>
                </c:pt>
                <c:pt idx="1">
                  <c:v>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0-4E72-A283-0459C5C6E43A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results'!$E$12,'Community Perspective results'!$I$12,'Community Perspective results'!$N$12,'Community Perspective results'!$S$12)</c:f>
              <c:numCache>
                <c:formatCode>#,##0</c:formatCode>
                <c:ptCount val="4"/>
                <c:pt idx="0">
                  <c:v>4000</c:v>
                </c:pt>
                <c:pt idx="1">
                  <c:v>4000</c:v>
                </c:pt>
                <c:pt idx="3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0-4E72-A283-0459C5C6E43A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results'!$F$12,'Community Perspective results'!$K$12,'Community Perspective results'!$P$12,'Community Perspective results'!$U$12)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C70-4E72-A283-0459C5C6E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35616"/>
        <c:axId val="75161984"/>
      </c:barChart>
      <c:catAx>
        <c:axId val="751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161984"/>
        <c:crosses val="autoZero"/>
        <c:auto val="1"/>
        <c:lblAlgn val="ctr"/>
        <c:lblOffset val="100"/>
        <c:noMultiLvlLbl val="0"/>
      </c:catAx>
      <c:valAx>
        <c:axId val="75161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5135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8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6.2220535686051286E-2"/>
          <c:y val="3.5499663261516781E-2"/>
          <c:w val="0.91047085677453299"/>
          <c:h val="0.75285471668983073"/>
        </c:manualLayout>
      </c:layout>
      <c:bar3DChart>
        <c:barDir val="col"/>
        <c:grouping val="stacked"/>
        <c:varyColors val="0"/>
        <c:ser>
          <c:idx val="0"/>
          <c:order val="0"/>
          <c:tx>
            <c:v>Actual score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Results'!$C$7,'Overall Annual Results'!$F$7,'Overall Annual Results'!$I$7)</c:f>
              <c:numCache>
                <c:formatCode>#,##0</c:formatCode>
                <c:ptCount val="3"/>
                <c:pt idx="0">
                  <c:v>100.66666666666667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5-4066-859E-A22C019B138D}"/>
            </c:ext>
          </c:extLst>
        </c:ser>
        <c:ser>
          <c:idx val="1"/>
          <c:order val="1"/>
          <c:tx>
            <c:v>Gap between score &amp; target</c:v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Results'!$E$7,'Overall Annual Results'!$H$7,'Overall Annual Results'!$K$7)</c:f>
              <c:numCache>
                <c:formatCode>#,##0</c:formatCode>
                <c:ptCount val="3"/>
                <c:pt idx="0">
                  <c:v>26.666666666666643</c:v>
                </c:pt>
                <c:pt idx="1">
                  <c:v>150.66666666666669</c:v>
                </c:pt>
                <c:pt idx="2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5-4066-859E-A22C019B1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2803456"/>
        <c:axId val="72804992"/>
        <c:axId val="0"/>
      </c:bar3DChart>
      <c:catAx>
        <c:axId val="7280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2804992"/>
        <c:crosses val="autoZero"/>
        <c:auto val="1"/>
        <c:lblAlgn val="ctr"/>
        <c:lblOffset val="100"/>
        <c:noMultiLvlLbl val="0"/>
      </c:catAx>
      <c:valAx>
        <c:axId val="72804992"/>
        <c:scaling>
          <c:orientation val="minMax"/>
          <c:max val="180"/>
          <c:min val="0"/>
        </c:scaling>
        <c:delete val="1"/>
        <c:axPos val="l"/>
        <c:majorGridlines/>
        <c:numFmt formatCode="#,##0" sourceLinked="1"/>
        <c:majorTickMark val="out"/>
        <c:minorTickMark val="none"/>
        <c:tickLblPos val="none"/>
        <c:crossAx val="72803456"/>
        <c:crosses val="autoZero"/>
        <c:crossBetween val="between"/>
        <c:majorUnit val="20"/>
        <c:minorUnit val="4"/>
      </c:valAx>
    </c:plotArea>
    <c:legend>
      <c:legendPos val="r"/>
      <c:layout>
        <c:manualLayout>
          <c:xMode val="edge"/>
          <c:yMode val="edge"/>
          <c:x val="0.13091720260113751"/>
          <c:y val="0.90085993796230013"/>
          <c:w val="0.66650307597031122"/>
          <c:h val="8.647566270310537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results'!$D$13,'Community Perspective results'!$G$13,'Community Perspective results'!$L$13,'Community Perspective results'!$Q$13)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192-41D0-866F-4C83B870BC25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results'!$E$13,'Community Perspective results'!$I$13,'Community Perspective results'!$N$13,'Community Perspective results'!$S$13)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192-41D0-866F-4C83B870BC25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results'!$F$13,'Community Perspective results'!$K$13,'Community Perspective results'!$P$13)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1192-41D0-866F-4C83B870B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2208"/>
        <c:axId val="75268096"/>
      </c:barChart>
      <c:catAx>
        <c:axId val="75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68096"/>
        <c:crosses val="autoZero"/>
        <c:auto val="1"/>
        <c:lblAlgn val="ctr"/>
        <c:lblOffset val="100"/>
        <c:noMultiLvlLbl val="0"/>
      </c:catAx>
      <c:valAx>
        <c:axId val="7526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results'!$D$15,'Community Perspective results'!$G$15,'Community Perspective results'!$L$15,'Community Perspective results'!$Q$15)</c:f>
              <c:numCache>
                <c:formatCode>0%</c:formatCode>
                <c:ptCount val="4"/>
                <c:pt idx="0">
                  <c:v>0.66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C-4669-AFBF-9398EE252A29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results'!$E$15,'Community Perspective results'!$I$15,'Community Perspective results'!$N$15,'Community Perspective results'!$S$15)</c:f>
              <c:numCache>
                <c:formatCode>0%</c:formatCode>
                <c:ptCount val="4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C-4669-AFBF-9398EE252A29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results'!$F$15,'Community Perspective results'!$K$15,'Community Perspective results'!$P$15)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949C-4669-AFBF-9398EE252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93440"/>
        <c:axId val="75294976"/>
      </c:barChart>
      <c:catAx>
        <c:axId val="752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94976"/>
        <c:crosses val="autoZero"/>
        <c:auto val="1"/>
        <c:lblAlgn val="ctr"/>
        <c:lblOffset val="100"/>
        <c:noMultiLvlLbl val="0"/>
      </c:catAx>
      <c:valAx>
        <c:axId val="75294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93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(Graphs!$L$2,Graphs!$L$3,Graphs!$L$4)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('Community Perspective results'!$D$16,'Community Perspective results'!$G$16)</c:f>
              <c:numCache>
                <c:formatCode>0%</c:formatCode>
                <c:ptCount val="2"/>
                <c:pt idx="0">
                  <c:v>0.78</c:v>
                </c:pt>
                <c:pt idx="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5-4251-89B4-5461B3F219E0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(Graphs!$L$2,Graphs!$L$3,Graphs!$L$4)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('Community Perspective results'!$E$16,'Community Perspective results'!$I$16,'Community Perspective results'!$N$16,'Community Perspective results'!$S$16)</c:f>
              <c:numCache>
                <c:formatCode>0%</c:formatCode>
                <c:ptCount val="4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5-4251-89B4-5461B3F219E0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(Graphs!$L$2,Graphs!$L$3,Graphs!$L$4)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('Community Perspective results'!$F$16,'Community Perspective results'!$K$16,'Community Perspective results'!$P$16,'Community Perspective results'!$U$16)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22F5-4251-89B4-5461B3F21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40416"/>
        <c:axId val="75346304"/>
      </c:barChart>
      <c:catAx>
        <c:axId val="7534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346304"/>
        <c:crosses val="autoZero"/>
        <c:auto val="1"/>
        <c:lblAlgn val="ctr"/>
        <c:lblOffset val="100"/>
        <c:noMultiLvlLbl val="0"/>
      </c:catAx>
      <c:valAx>
        <c:axId val="753463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40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results'!$D$17,'Community Perspective results'!$G$17,'Community Perspective results'!$L$17,'Community Perspective results'!$Q$17)</c:f>
              <c:numCache>
                <c:formatCode>0%</c:formatCode>
                <c:ptCount val="4"/>
                <c:pt idx="0">
                  <c:v>0.75</c:v>
                </c:pt>
                <c:pt idx="1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3-43D7-8B25-951B5ADA8F86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results'!$E$17,'Community Perspective results'!$I$17,'Community Perspective results'!$N$17,'Community Perspective results'!$S$17)</c:f>
              <c:numCache>
                <c:formatCode>0%</c:formatCode>
                <c:ptCount val="4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3-43D7-8B25-951B5ADA8F86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results'!$F$17,'Community Perspective results'!$K$17,'Community Perspective results'!$P$17)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F1D3-43D7-8B25-951B5ADA8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367552"/>
        <c:axId val="75369088"/>
      </c:barChart>
      <c:catAx>
        <c:axId val="753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369088"/>
        <c:crosses val="autoZero"/>
        <c:auto val="1"/>
        <c:lblAlgn val="ctr"/>
        <c:lblOffset val="100"/>
        <c:noMultiLvlLbl val="0"/>
      </c:catAx>
      <c:valAx>
        <c:axId val="753690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36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results'!$D$18,'Community Perspective results'!$G$18,'Community Perspective results'!$L$18,'Community Perspective results'!$Q$18)</c:f>
              <c:numCache>
                <c:formatCode>#,##0</c:formatCode>
                <c:ptCount val="4"/>
                <c:pt idx="0">
                  <c:v>3440</c:v>
                </c:pt>
                <c:pt idx="1">
                  <c:v>5250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F-47DB-8D30-64196FA4C4BC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results'!$E$18,'Community Perspective results'!$I$18,'Community Perspective results'!$N$18,'Community Perspective results'!$S$18)</c:f>
              <c:numCache>
                <c:formatCode>#,##0</c:formatCode>
                <c:ptCount val="4"/>
                <c:pt idx="0">
                  <c:v>2000</c:v>
                </c:pt>
                <c:pt idx="1">
                  <c:v>4000</c:v>
                </c:pt>
                <c:pt idx="2">
                  <c:v>7000</c:v>
                </c:pt>
                <c:pt idx="3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FF-47DB-8D30-64196FA4C4BC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results'!$F$18,'Community Perspective results'!$K$18)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B3FF-47DB-8D30-64196FA4C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10816"/>
        <c:axId val="75416704"/>
      </c:barChart>
      <c:catAx>
        <c:axId val="7541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416704"/>
        <c:crosses val="autoZero"/>
        <c:auto val="1"/>
        <c:lblAlgn val="ctr"/>
        <c:lblOffset val="100"/>
        <c:noMultiLvlLbl val="0"/>
      </c:catAx>
      <c:valAx>
        <c:axId val="75416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5410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'Community Perspective results'!$D$20</c:f>
              <c:numCache>
                <c:formatCode>0</c:formatCode>
                <c:ptCount val="1"/>
                <c:pt idx="0">
                  <c:v>6650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0-4E5D-BC65-FAD1944CAE27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results'!$E$20,'Community Perspective results'!$I$20,'Community Perspective results'!$N$20,'Community Perspective results'!$S$20)</c:f>
              <c:numCache>
                <c:formatCode>0</c:formatCode>
                <c:ptCount val="4"/>
                <c:pt idx="0">
                  <c:v>5000</c:v>
                </c:pt>
                <c:pt idx="1">
                  <c:v>8000</c:v>
                </c:pt>
                <c:pt idx="2">
                  <c:v>9000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0-4E5D-BC65-FAD1944CAE27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results'!$F$20,'Community Perspective results'!$K$20,'Community Perspective results'!$P$20,'Community Perspective results'!$U$20)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55F0-4E5D-BC65-FAD1944C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42432"/>
        <c:axId val="75468800"/>
      </c:barChart>
      <c:catAx>
        <c:axId val="754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468800"/>
        <c:crosses val="autoZero"/>
        <c:auto val="1"/>
        <c:lblAlgn val="ctr"/>
        <c:lblOffset val="100"/>
        <c:noMultiLvlLbl val="0"/>
      </c:catAx>
      <c:valAx>
        <c:axId val="754688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5442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results'!$D$21,'Community Perspective results'!$G$21,'Community Perspective results'!$L$21,'Community Perspective results'!$Q$21)</c:f>
              <c:numCache>
                <c:formatCode>0</c:formatCode>
                <c:ptCount val="4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D-4B0E-A845-4FDC1FD1F3CB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results'!$E$21,'Community Perspective results'!$I$21,'Community Perspective results'!$N$21,'Community Perspective results'!$S$21)</c:f>
              <c:numCache>
                <c:formatCode>0.00</c:formatCode>
                <c:ptCount val="4"/>
                <c:pt idx="0" formatCode="0">
                  <c:v>1</c:v>
                </c:pt>
                <c:pt idx="1">
                  <c:v>1.5</c:v>
                </c:pt>
                <c:pt idx="2" formatCode="0">
                  <c:v>2</c:v>
                </c:pt>
                <c:pt idx="3" formatCode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1D-4B0E-A845-4FDC1FD1F3CB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results'!$F$21,'Community Perspective results'!$K$21)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1E1D-4B0E-A845-4FDC1FD1F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81856"/>
        <c:axId val="75483392"/>
      </c:barChart>
      <c:catAx>
        <c:axId val="754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483392"/>
        <c:crosses val="autoZero"/>
        <c:auto val="1"/>
        <c:lblAlgn val="ctr"/>
        <c:lblOffset val="100"/>
        <c:noMultiLvlLbl val="0"/>
      </c:catAx>
      <c:valAx>
        <c:axId val="754833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5481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results'!$D$22,'Community Perspective results'!$G$22,'Community Perspective results'!$L$22)</c:f>
              <c:numCache>
                <c:formatCode>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5BD-43CD-8AED-A2CE5BD5A3A5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results'!$E$22,'Community Perspective results'!$I$22,'Community Perspective results'!$N$22,'Community Perspective results'!$S$22)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5BD-43CD-8AED-A2CE5BD5A3A5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results'!$F$22,'Community Perspective results'!$K$22)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C5BD-43CD-8AED-A2CE5BD5A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29600"/>
        <c:axId val="75535488"/>
      </c:barChart>
      <c:catAx>
        <c:axId val="755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535488"/>
        <c:crosses val="autoZero"/>
        <c:auto val="1"/>
        <c:lblAlgn val="ctr"/>
        <c:lblOffset val="100"/>
        <c:noMultiLvlLbl val="0"/>
      </c:catAx>
      <c:valAx>
        <c:axId val="7553548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552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results'!$D$23,'Community Perspective results'!$G$23,'Community Perspective results'!$L$23,'Community Perspective results'!$Q$23)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3DC-4E81-8093-423FE0767DC6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results'!$E$23,'Community Perspective results'!$I$23)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D3DC-4E81-8093-423FE0767DC6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'Community Perspective results'!$F$23</c:f>
              <c:numCache>
                <c:formatCode>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3DC-4E81-8093-423FE0767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34560"/>
        <c:axId val="75636096"/>
      </c:barChart>
      <c:catAx>
        <c:axId val="756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636096"/>
        <c:crosses val="autoZero"/>
        <c:auto val="1"/>
        <c:lblAlgn val="ctr"/>
        <c:lblOffset val="100"/>
        <c:noMultiLvlLbl val="0"/>
      </c:catAx>
      <c:valAx>
        <c:axId val="756360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5634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results'!$D$24,'Community Perspective results'!$G$24,'Community Perspective results'!$L$24,'Community Perspective results'!$Q$24)</c:f>
              <c:numCache>
                <c:formatCode>0%</c:formatCode>
                <c:ptCount val="4"/>
                <c:pt idx="0">
                  <c:v>0.75</c:v>
                </c:pt>
                <c:pt idx="1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B-49E0-A205-1F25D8404644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results'!$E$24,'Community Perspective results'!$I$24,'Community Perspective results'!$N$24,'Community Perspective results'!$S$24)</c:f>
              <c:numCache>
                <c:formatCode>0%</c:formatCode>
                <c:ptCount val="4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B-49E0-A205-1F25D8404644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results'!$F$24,'Community Perspective results'!$K$24,'Community Perspective results'!$P$24,'Community Perspective results'!$U$24)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4AB-49E0-A205-1F25D8404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69888"/>
        <c:axId val="75671424"/>
      </c:barChart>
      <c:catAx>
        <c:axId val="756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671424"/>
        <c:crosses val="autoZero"/>
        <c:auto val="1"/>
        <c:lblAlgn val="ctr"/>
        <c:lblOffset val="100"/>
        <c:noMultiLvlLbl val="0"/>
      </c:catAx>
      <c:valAx>
        <c:axId val="756714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669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8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6.2220535686051286E-2"/>
          <c:y val="3.5499663261516781E-2"/>
          <c:w val="0.91047085677453299"/>
          <c:h val="0.75285471668983073"/>
        </c:manualLayout>
      </c:layout>
      <c:bar3DChart>
        <c:barDir val="col"/>
        <c:grouping val="stacked"/>
        <c:varyColors val="0"/>
        <c:ser>
          <c:idx val="0"/>
          <c:order val="0"/>
          <c:tx>
            <c:v>Actual score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Results'!$C$8,'Overall Annual Results'!$F$8,'Overall Annual Results'!$I$8)</c:f>
              <c:numCache>
                <c:formatCode>#,##0</c:formatCode>
                <c:ptCount val="3"/>
                <c:pt idx="0">
                  <c:v>116.02702702702703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7-4A35-8930-FE0B9894F8C2}"/>
            </c:ext>
          </c:extLst>
        </c:ser>
        <c:ser>
          <c:idx val="1"/>
          <c:order val="1"/>
          <c:tx>
            <c:v>Gap between score &amp; target</c:v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Results'!$E$8,'Overall Annual Results'!$H$8,'Overall Annual Results'!$K$8)</c:f>
              <c:numCache>
                <c:formatCode>#,##0</c:formatCode>
                <c:ptCount val="3"/>
                <c:pt idx="0">
                  <c:v>-6.4054054054054035</c:v>
                </c:pt>
                <c:pt idx="1">
                  <c:v>116.82882882882883</c:v>
                </c:pt>
                <c:pt idx="2">
                  <c:v>124.03603603603604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7-4A35-8930-FE0B9894F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306112"/>
        <c:axId val="73307648"/>
        <c:axId val="0"/>
      </c:bar3DChart>
      <c:catAx>
        <c:axId val="73306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3307648"/>
        <c:crosses val="autoZero"/>
        <c:auto val="1"/>
        <c:lblAlgn val="ctr"/>
        <c:lblOffset val="100"/>
        <c:noMultiLvlLbl val="0"/>
      </c:catAx>
      <c:valAx>
        <c:axId val="73307648"/>
        <c:scaling>
          <c:orientation val="minMax"/>
          <c:max val="180"/>
          <c:min val="0"/>
        </c:scaling>
        <c:delete val="1"/>
        <c:axPos val="l"/>
        <c:majorGridlines/>
        <c:numFmt formatCode="#,##0" sourceLinked="1"/>
        <c:majorTickMark val="out"/>
        <c:minorTickMark val="none"/>
        <c:tickLblPos val="none"/>
        <c:crossAx val="73306112"/>
        <c:crosses val="autoZero"/>
        <c:crossBetween val="between"/>
        <c:majorUnit val="20"/>
        <c:minorUnit val="4"/>
      </c:valAx>
    </c:plotArea>
    <c:legend>
      <c:legendPos val="r"/>
      <c:layout>
        <c:manualLayout>
          <c:xMode val="edge"/>
          <c:yMode val="edge"/>
          <c:x val="0.13091720260113751"/>
          <c:y val="0.90085993796230013"/>
          <c:w val="0.66650307597031122"/>
          <c:h val="8.647566270310537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results'!$D$25,'Community Perspective results'!$G$25,'Community Perspective results'!$L$25,'Community Perspective results'!$Q$25)</c:f>
              <c:numCache>
                <c:formatCode>0</c:formatCode>
                <c:ptCount val="4"/>
                <c:pt idx="0">
                  <c:v>150</c:v>
                </c:pt>
                <c:pt idx="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9-496B-A612-87B127DB0380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results'!$E$25,'Community Perspective results'!$I$25,'Community Perspective results'!$N$25,'Community Perspective results'!$S$25)</c:f>
              <c:numCache>
                <c:formatCode>0</c:formatCode>
                <c:ptCount val="4"/>
                <c:pt idx="0">
                  <c:v>200</c:v>
                </c:pt>
                <c:pt idx="1">
                  <c:v>200</c:v>
                </c:pt>
                <c:pt idx="2">
                  <c:v>250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9-496B-A612-87B127DB0380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results'!$F$25,'Community Perspective results'!$K$25,'Community Perspective results'!$P$25,'Community Perspective results'!$U$25)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FF9-496B-A612-87B127DB0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69408"/>
        <c:axId val="75575296"/>
      </c:barChart>
      <c:catAx>
        <c:axId val="755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575296"/>
        <c:crosses val="autoZero"/>
        <c:auto val="1"/>
        <c:lblAlgn val="ctr"/>
        <c:lblOffset val="100"/>
        <c:noMultiLvlLbl val="0"/>
      </c:catAx>
      <c:valAx>
        <c:axId val="7557529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5569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results'!$D$26,'Community Perspective results'!$G$26,'Community Perspective results'!$L$26,'Community Perspective results'!$Q$26)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935-4373-A379-3676C569FCF7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results'!$E$26,'Community Perspective results'!$I$26,'Community Perspective results'!$N$26,'Community Perspective results'!$S$26)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935-4373-A379-3676C569FCF7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results'!$F$26,'Community Perspective results'!$K$26)</c:f>
              <c:numCache>
                <c:formatCode>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1935-4373-A379-3676C569F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600256"/>
        <c:axId val="75601792"/>
      </c:barChart>
      <c:catAx>
        <c:axId val="756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601792"/>
        <c:crosses val="autoZero"/>
        <c:auto val="1"/>
        <c:lblAlgn val="ctr"/>
        <c:lblOffset val="100"/>
        <c:noMultiLvlLbl val="0"/>
      </c:catAx>
      <c:valAx>
        <c:axId val="75601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600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results'!$D$27,'Community Perspective results'!$G$27,'Community Perspective results'!$L$27)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BEA6-4B2B-8A3C-A3595A05064B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results'!$E$27,'Community Perspective results'!$I$27,'Community Perspective results'!$N$27)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BEA6-4B2B-8A3C-A3595A05064B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results'!$F$27,'Community Perspective results'!$K$27,'Community Perspective results'!$P$27,'Community Perspective results'!$U$27)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EA6-4B2B-8A3C-A3595A050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78688"/>
        <c:axId val="75784576"/>
      </c:barChart>
      <c:catAx>
        <c:axId val="757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784576"/>
        <c:crosses val="autoZero"/>
        <c:auto val="1"/>
        <c:lblAlgn val="ctr"/>
        <c:lblOffset val="100"/>
        <c:noMultiLvlLbl val="0"/>
      </c:catAx>
      <c:valAx>
        <c:axId val="757845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778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results'!$D$28,'Community Perspective results'!$G$28,'Community Perspective results'!$L$28,'Community Perspective results'!$Q$28)</c:f>
              <c:numCache>
                <c:formatCode>0%</c:formatCode>
                <c:ptCount val="4"/>
                <c:pt idx="0">
                  <c:v>0.75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0-450E-9A34-0273D615EA8A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results'!$E$28,'Community Perspective results'!$I$28,'Community Perspective results'!$N$28,'Community Perspective results'!$S$28)</c:f>
              <c:numCache>
                <c:formatCode>0%</c:formatCode>
                <c:ptCount val="4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0-450E-9A34-0273D615EA8A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results'!$F$28,'Community Perspective results'!$K$28,'Community Perspective results'!$P$28,'Community Perspective results'!$U$28)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5DF0-450E-9A34-0273D615E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22592"/>
        <c:axId val="75824128"/>
      </c:barChart>
      <c:catAx>
        <c:axId val="758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824128"/>
        <c:crosses val="autoZero"/>
        <c:auto val="1"/>
        <c:lblAlgn val="ctr"/>
        <c:lblOffset val="100"/>
        <c:noMultiLvlLbl val="0"/>
      </c:catAx>
      <c:valAx>
        <c:axId val="75824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822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results'!$D$29,'Community Perspective results'!$G$29,'Community Perspective results'!$L$29,'Community Perspective results'!$Q$29)</c:f>
              <c:numCache>
                <c:formatCode>0</c:formatCode>
                <c:ptCount val="4"/>
                <c:pt idx="0">
                  <c:v>5550</c:v>
                </c:pt>
                <c:pt idx="1">
                  <c:v>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7-44FE-8AA8-DF72075FDCDD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results'!$E$29,'Community Perspective results'!$I$29,'Community Perspective results'!$N$29,'Community Perspective results'!$S$29)</c:f>
              <c:numCache>
                <c:formatCode>0</c:formatCode>
                <c:ptCount val="4"/>
                <c:pt idx="0">
                  <c:v>4500</c:v>
                </c:pt>
                <c:pt idx="1">
                  <c:v>6000</c:v>
                </c:pt>
                <c:pt idx="2">
                  <c:v>8000</c:v>
                </c:pt>
                <c:pt idx="3" formatCode="#,##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7-44FE-8AA8-DF72075FDCDD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results'!$F$29,'Community Perspective results'!$K$29,'Community Perspective results'!$P$29,'Community Perspective results'!$U$29)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FB57-44FE-8AA8-DF72075FD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14944"/>
        <c:axId val="75716480"/>
      </c:barChart>
      <c:catAx>
        <c:axId val="757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716480"/>
        <c:crosses val="autoZero"/>
        <c:auto val="1"/>
        <c:lblAlgn val="ctr"/>
        <c:lblOffset val="100"/>
        <c:noMultiLvlLbl val="0"/>
      </c:catAx>
      <c:valAx>
        <c:axId val="757164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5714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results'!$D$30,'Community Perspective results'!$G$30,'Community Perspective results'!$L$30,'Community Perspective results'!$Q$30)</c:f>
              <c:numCache>
                <c:formatCode>0</c:formatCode>
                <c:ptCount val="4"/>
                <c:pt idx="0">
                  <c:v>20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A-4883-93A6-1154DDE7DE12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results'!$E$30,'Community Perspective results'!$I$30,'Community Perspective results'!$N$30,'Community Perspective results'!$S$30)</c:f>
              <c:numCache>
                <c:formatCode>0</c:formatCode>
                <c:ptCount val="4"/>
                <c:pt idx="0">
                  <c:v>15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A-4883-93A6-1154DDE7DE12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results'!$F$30,'Community Perspective results'!$K$30,'Community Perspective results'!$P$30,'Community Perspective results'!$U$30)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37EA-4883-93A6-1154DDE7D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50016"/>
        <c:axId val="75755904"/>
      </c:barChart>
      <c:catAx>
        <c:axId val="7575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755904"/>
        <c:crosses val="autoZero"/>
        <c:auto val="1"/>
        <c:lblAlgn val="ctr"/>
        <c:lblOffset val="100"/>
        <c:noMultiLvlLbl val="0"/>
      </c:catAx>
      <c:valAx>
        <c:axId val="757559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5750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results'!$D$31,'Community Perspective results'!$G$31,'Community Perspective results'!$L$31)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2E68-4A50-8D5D-F07625A95B93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results'!$E$31,'Community Perspective results'!$I$31,'Community Perspective results'!$N$31,'Community Perspective results'!$S$31)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E68-4A50-8D5D-F07625A95B93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results'!$F$31,'Community Perspective results'!$K$31,'Community Perspective results'!$P$31,'Community Perspective results'!$U$31)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2E68-4A50-8D5D-F07625A95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28704"/>
        <c:axId val="75930240"/>
      </c:barChart>
      <c:catAx>
        <c:axId val="759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930240"/>
        <c:crosses val="autoZero"/>
        <c:auto val="1"/>
        <c:lblAlgn val="ctr"/>
        <c:lblOffset val="100"/>
        <c:noMultiLvlLbl val="0"/>
      </c:catAx>
      <c:valAx>
        <c:axId val="7593024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592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results'!$D$32,'Community Perspective results'!$G$32,'Community Perspective results'!$L$32,'Community Perspective results'!$Q$32)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B26-4AF0-A480-50DA154A4126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results'!$E$32,'Community Perspective results'!$I$32,'Community Perspective results'!$N$32,'Community Perspective results'!$S$32)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B26-4AF0-A480-50DA154A4126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results'!$F$32,'Community Perspective results'!$K$32,'Community Perspective results'!$P$32,'Community Perspective results'!$U$32)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B26-4AF0-A480-50DA154A4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51488"/>
        <c:axId val="75961472"/>
      </c:barChart>
      <c:catAx>
        <c:axId val="7595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961472"/>
        <c:crosses val="autoZero"/>
        <c:auto val="1"/>
        <c:lblAlgn val="ctr"/>
        <c:lblOffset val="100"/>
        <c:noMultiLvlLbl val="0"/>
      </c:catAx>
      <c:valAx>
        <c:axId val="759614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5951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results'!$D$33,'Community Perspective results'!$G$33,'Community Perspective results'!$L$33,'Community Perspective results'!$P$33)</c:f>
              <c:numCache>
                <c:formatCode>0%</c:formatCode>
                <c:ptCount val="4"/>
                <c:pt idx="0">
                  <c:v>0.75</c:v>
                </c:pt>
                <c:pt idx="1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7-4BCB-AB73-DAEAEC418E6E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results'!$E$33,'Community Perspective results'!$I$33,'Community Perspective results'!$N$33,'Community Perspective results'!$S$33)</c:f>
              <c:numCache>
                <c:formatCode>0%</c:formatCode>
                <c:ptCount val="4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7-4BCB-AB73-DAEAEC418E6E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results'!$F$33,'Community Perspective results'!$K$33,'Community Perspective results'!$P$33,'Community Perspective results'!$U$33)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A97-4BCB-AB73-DAEAEC41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995008"/>
        <c:axId val="75996544"/>
      </c:barChart>
      <c:catAx>
        <c:axId val="759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996544"/>
        <c:crosses val="autoZero"/>
        <c:auto val="1"/>
        <c:lblAlgn val="ctr"/>
        <c:lblOffset val="100"/>
        <c:noMultiLvlLbl val="0"/>
      </c:catAx>
      <c:valAx>
        <c:axId val="759965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995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results'!$D$34,'Community Perspective results'!$G$34,'Community Perspective results'!$L$34,'Community Perspective results'!$Q$34)</c:f>
              <c:numCache>
                <c:formatCode>#,##0</c:formatCode>
                <c:ptCount val="4"/>
                <c:pt idx="0">
                  <c:v>28000</c:v>
                </c:pt>
                <c:pt idx="1">
                  <c:v>30500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9-4652-A2A0-A874A61ECC87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results'!$E$34,'Community Perspective results'!$I$34,'Community Perspective results'!$N$34,'Community Perspective results'!$S$34)</c:f>
              <c:numCache>
                <c:formatCode>#,##0</c:formatCode>
                <c:ptCount val="4"/>
                <c:pt idx="0">
                  <c:v>30000</c:v>
                </c:pt>
                <c:pt idx="1">
                  <c:v>36000</c:v>
                </c:pt>
                <c:pt idx="2">
                  <c:v>46000</c:v>
                </c:pt>
                <c:pt idx="3">
                  <c:v>56000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9-4652-A2A0-A874A61ECC87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results'!$F$34,'Community Perspective results'!$K$34,'Community Perspective results'!$P$34,'Community Perspective results'!$U$34)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1489-4652-A2A0-A874A61EC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42240"/>
        <c:axId val="76043776"/>
      </c:barChart>
      <c:catAx>
        <c:axId val="760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043776"/>
        <c:crosses val="autoZero"/>
        <c:auto val="1"/>
        <c:lblAlgn val="ctr"/>
        <c:lblOffset val="100"/>
        <c:noMultiLvlLbl val="0"/>
      </c:catAx>
      <c:valAx>
        <c:axId val="760437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6042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8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6.2220535686051286E-2"/>
          <c:y val="3.5499663261516781E-2"/>
          <c:w val="0.91047085677453299"/>
          <c:h val="0.75285471668983073"/>
        </c:manualLayout>
      </c:layout>
      <c:bar3DChart>
        <c:barDir val="col"/>
        <c:grouping val="stacked"/>
        <c:varyColors val="0"/>
        <c:ser>
          <c:idx val="0"/>
          <c:order val="0"/>
          <c:tx>
            <c:v>Actual score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Results'!$C$9,'Overall Annual Results'!$F$9,'Overall Annual Results'!$I$9)</c:f>
              <c:numCache>
                <c:formatCode>#,##0</c:formatCode>
                <c:ptCount val="3"/>
                <c:pt idx="0">
                  <c:v>227.84854497354496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6-4686-9CCF-41C2AB9F186F}"/>
            </c:ext>
          </c:extLst>
        </c:ser>
        <c:ser>
          <c:idx val="1"/>
          <c:order val="1"/>
          <c:tx>
            <c:v>Gap between score &amp; target</c:v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Results'!$E$9,'Overall Annual Results'!$H$9,'Overall Annual Results'!$K$9)</c:f>
              <c:numCache>
                <c:formatCode>#,##0</c:formatCode>
                <c:ptCount val="3"/>
                <c:pt idx="0">
                  <c:v>32.111772486772509</c:v>
                </c:pt>
                <c:pt idx="1">
                  <c:v>369.10714285714283</c:v>
                </c:pt>
                <c:pt idx="2">
                  <c:v>440.84656084656081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A6-4686-9CCF-41C2AB9F1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337472"/>
        <c:axId val="73351552"/>
        <c:axId val="0"/>
      </c:bar3DChart>
      <c:catAx>
        <c:axId val="73337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3351552"/>
        <c:crosses val="autoZero"/>
        <c:auto val="1"/>
        <c:lblAlgn val="ctr"/>
        <c:lblOffset val="100"/>
        <c:noMultiLvlLbl val="0"/>
      </c:catAx>
      <c:valAx>
        <c:axId val="73351552"/>
        <c:scaling>
          <c:orientation val="minMax"/>
          <c:max val="180"/>
          <c:min val="0"/>
        </c:scaling>
        <c:delete val="1"/>
        <c:axPos val="l"/>
        <c:majorGridlines/>
        <c:numFmt formatCode="#,##0" sourceLinked="1"/>
        <c:majorTickMark val="out"/>
        <c:minorTickMark val="none"/>
        <c:tickLblPos val="none"/>
        <c:crossAx val="73337472"/>
        <c:crosses val="autoZero"/>
        <c:crossBetween val="between"/>
        <c:majorUnit val="20"/>
        <c:minorUnit val="4"/>
      </c:valAx>
    </c:plotArea>
    <c:legend>
      <c:legendPos val="r"/>
      <c:layout>
        <c:manualLayout>
          <c:xMode val="edge"/>
          <c:yMode val="edge"/>
          <c:x val="0.13091720260113751"/>
          <c:y val="0.90085993796230013"/>
          <c:w val="0.66650307597031122"/>
          <c:h val="8.647566270310537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(Graphs!$L$2,Graphs!$L$3,Graphs!$L$4)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('Community Perspective results'!$D$35,'Community Perspective results'!$G$35,'Community Perspective results'!$L$35,'Community Perspective results'!$Q$35)</c:f>
              <c:numCache>
                <c:formatCode>#,##0</c:formatCode>
                <c:ptCount val="4"/>
                <c:pt idx="0">
                  <c:v>2500</c:v>
                </c:pt>
                <c:pt idx="1">
                  <c:v>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1-4168-B680-F27C39C1689E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(Graphs!$L$2,Graphs!$L$3,Graphs!$L$4)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('Community Perspective results'!$E$35,'Community Perspective results'!$I$35,'Community Perspective results'!$N$35,'Community Perspective results'!$S$35)</c:f>
              <c:numCache>
                <c:formatCode>#,##0</c:formatCode>
                <c:ptCount val="4"/>
                <c:pt idx="0">
                  <c:v>5000</c:v>
                </c:pt>
                <c:pt idx="1">
                  <c:v>25000</c:v>
                </c:pt>
                <c:pt idx="2">
                  <c:v>40000</c:v>
                </c:pt>
                <c:pt idx="3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1-4168-B680-F27C39C1689E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(Graphs!$L$2,Graphs!$L$3,Graphs!$L$4)</c:f>
              <c:strCache>
                <c:ptCount val="3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</c:strCache>
            </c:strRef>
          </c:cat>
          <c:val>
            <c:numRef>
              <c:f>('Community Perspective results'!$F$35,'Community Perspective results'!$K$35,'Community Perspective results'!$P$35)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AC51-4168-B680-F27C39C16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81408"/>
        <c:axId val="76087296"/>
      </c:barChart>
      <c:catAx>
        <c:axId val="760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087296"/>
        <c:crosses val="autoZero"/>
        <c:auto val="1"/>
        <c:lblAlgn val="ctr"/>
        <c:lblOffset val="100"/>
        <c:noMultiLvlLbl val="0"/>
      </c:catAx>
      <c:valAx>
        <c:axId val="76087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6081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results'!$D$36,'Community Perspective results'!$G$36,'Community Perspective results'!$L$36,'Community Perspective results'!$Q$36)</c:f>
              <c:numCache>
                <c:formatCode>0</c:formatCode>
                <c:ptCount val="4"/>
                <c:pt idx="0">
                  <c:v>280</c:v>
                </c:pt>
                <c:pt idx="1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2-497F-BA0C-36F2B55A4EF6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results'!$E$36,'Community Perspective results'!$I$36,'Community Perspective results'!$N$36,'Community Perspective results'!$S$36)</c:f>
              <c:numCache>
                <c:formatCode>0</c:formatCode>
                <c:ptCount val="4"/>
                <c:pt idx="0">
                  <c:v>300</c:v>
                </c:pt>
                <c:pt idx="1">
                  <c:v>300</c:v>
                </c:pt>
                <c:pt idx="2" formatCode="General">
                  <c:v>350</c:v>
                </c:pt>
                <c:pt idx="3" formatCode="General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72-497F-BA0C-36F2B55A4EF6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results'!$F$36,'Community Perspective results'!$K$36,'Community Perspective results'!$P$36,'Community Perspective results'!$U$36)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572-497F-BA0C-36F2B55A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35424"/>
        <c:axId val="76153600"/>
      </c:barChart>
      <c:catAx>
        <c:axId val="761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153600"/>
        <c:crosses val="autoZero"/>
        <c:auto val="1"/>
        <c:lblAlgn val="ctr"/>
        <c:lblOffset val="100"/>
        <c:noMultiLvlLbl val="0"/>
      </c:catAx>
      <c:valAx>
        <c:axId val="761536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6135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'Community Perspective results'!$D$37</c:f>
              <c:numCache>
                <c:formatCode>#,##0</c:formatCode>
                <c:ptCount val="1"/>
                <c:pt idx="0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1-41E0-8EE6-C885C0CC5E4E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results'!$E$37,'Community Perspective results'!$I$37,'Community Perspective results'!$N$37,'Community Perspective results'!$S$37)</c:f>
              <c:numCache>
                <c:formatCode>#,##0</c:formatCode>
                <c:ptCount val="4"/>
                <c:pt idx="0">
                  <c:v>1500</c:v>
                </c:pt>
                <c:pt idx="1">
                  <c:v>3000</c:v>
                </c:pt>
                <c:pt idx="2">
                  <c:v>4500</c:v>
                </c:pt>
                <c:pt idx="3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1-41E0-8EE6-C885C0CC5E4E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results'!$F$37,'Community Perspective results'!$K$37,'Community Perspective results'!$P$37,'Community Perspective results'!$U$37)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521-41E0-8EE6-C885C0CC5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190848"/>
        <c:axId val="76192384"/>
      </c:barChart>
      <c:catAx>
        <c:axId val="7619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192384"/>
        <c:crosses val="autoZero"/>
        <c:auto val="1"/>
        <c:lblAlgn val="ctr"/>
        <c:lblOffset val="100"/>
        <c:noMultiLvlLbl val="0"/>
      </c:catAx>
      <c:valAx>
        <c:axId val="76192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6190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results'!$D$38,'Community Perspective results'!$G$38,'Community Perspective results'!$L$38,'Community Perspective results'!$Q$38)</c:f>
              <c:numCache>
                <c:formatCode>0</c:formatCode>
                <c:ptCount val="4"/>
                <c:pt idx="0">
                  <c:v>4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F-49CE-A092-503A9AED5D3B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numRef>
              <c:f>(Graphs!$L$9,Graphs!$L$10,Graphs!$L$11,Graphs!$L$12)</c:f>
              <c:numCache>
                <c:formatCode>General</c:formatCode>
                <c:ptCount val="4"/>
              </c:numCache>
            </c:numRef>
          </c:cat>
          <c:val>
            <c:numRef>
              <c:f>('Community Perspective results'!$E$38,'Community Perspective results'!$I$38,'Community Perspective results'!$N$38,'Community Perspective results'!$S$38)</c:f>
              <c:numCache>
                <c:formatCode>0</c:formatCode>
                <c:ptCount val="4"/>
                <c:pt idx="0">
                  <c:v>6</c:v>
                </c:pt>
                <c:pt idx="1">
                  <c:v>8</c:v>
                </c:pt>
                <c:pt idx="2" formatCode="General">
                  <c:v>8</c:v>
                </c:pt>
                <c:pt idx="3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2F-49CE-A092-503A9AED5D3B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numRef>
              <c:f>(Graphs!$L$9,Graphs!$L$10,Graphs!$L$11,Graphs!$L$12)</c:f>
              <c:numCache>
                <c:formatCode>General</c:formatCode>
                <c:ptCount val="4"/>
              </c:numCache>
            </c:numRef>
          </c:cat>
          <c:val>
            <c:numRef>
              <c:f>('Community Perspective results'!$F$38,'Community Perspective results'!$K$38,'Community Perspective results'!$P$38,'Community Perspective results'!$U$38)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B2F-49CE-A092-503A9AED5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30016"/>
        <c:axId val="76240000"/>
      </c:barChart>
      <c:catAx>
        <c:axId val="762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240000"/>
        <c:crosses val="autoZero"/>
        <c:auto val="1"/>
        <c:lblAlgn val="ctr"/>
        <c:lblOffset val="100"/>
        <c:noMultiLvlLbl val="0"/>
      </c:catAx>
      <c:valAx>
        <c:axId val="762400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6230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results'!$D$39,'Community Perspective results'!$G$39,'Community Perspective results'!$L$39,'Community Perspective results'!$Q$39)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6-4CF5-A666-85B372A99FAE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results'!$E$39,'Community Perspective results'!$I$39,'Community Perspective results'!$N$39,'Community Perspective results'!$S$39)</c:f>
              <c:numCache>
                <c:formatCode>0</c:formatCode>
                <c:ptCount val="4"/>
                <c:pt idx="0">
                  <c:v>2</c:v>
                </c:pt>
                <c:pt idx="1">
                  <c:v>2</c:v>
                </c:pt>
                <c:pt idx="2" formatCode="General">
                  <c:v>2</c:v>
                </c:pt>
                <c:pt idx="3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6-4CF5-A666-85B372A99FAE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results'!$F$39,'Community Perspective results'!$K$39,'Community Perspective results'!$P$39,'Community Perspective results'!$U$39)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BA6-4CF5-A666-85B372A99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265344"/>
        <c:axId val="76266880"/>
      </c:barChart>
      <c:catAx>
        <c:axId val="7626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266880"/>
        <c:crosses val="autoZero"/>
        <c:auto val="1"/>
        <c:lblAlgn val="ctr"/>
        <c:lblOffset val="100"/>
        <c:noMultiLvlLbl val="0"/>
      </c:catAx>
      <c:valAx>
        <c:axId val="7626688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6265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16911449898533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results'!$D$40,'Community Perspective results'!$G$41,'Community Perspective results'!$L$40,'Community Perspective results'!$Q$40)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1B4-4E31-AC5F-E2C04E223D1E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results'!$E$40,'Community Perspective results'!$I$40,'Community Perspective results'!$N$40,'Community Perspective results'!$S$40)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1B4-4E31-AC5F-E2C04E223D1E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results'!$F$40,'Community Perspective results'!$K$40,'Community Perspective results'!$P$40,'Community Perspective results'!$U$40)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21B4-4E31-AC5F-E2C04E223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35744"/>
        <c:axId val="76341632"/>
      </c:barChart>
      <c:catAx>
        <c:axId val="763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341632"/>
        <c:crosses val="autoZero"/>
        <c:auto val="1"/>
        <c:lblAlgn val="ctr"/>
        <c:lblOffset val="100"/>
        <c:noMultiLvlLbl val="0"/>
      </c:catAx>
      <c:valAx>
        <c:axId val="7634163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6335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results'!$D$41,'Community Perspective results'!$G$41,'Community Perspective results'!$L$41,'Community Perspective results'!$Q$41)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1F2-4090-8C4B-C8FECCF547D5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results'!$E$41,'Community Perspective results'!$I$41,'Community Perspective results'!$N$41,'Community Perspective results'!$S$41)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91F2-4090-8C4B-C8FECCF547D5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results'!$F$41,'Community Perspective results'!$K$41,'Community Perspective results'!$P$41,'Community Perspective results'!$U$41)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91F2-4090-8C4B-C8FECCF54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75168"/>
        <c:axId val="76376704"/>
      </c:barChart>
      <c:catAx>
        <c:axId val="7637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376704"/>
        <c:crosses val="autoZero"/>
        <c:auto val="1"/>
        <c:lblAlgn val="ctr"/>
        <c:lblOffset val="100"/>
        <c:noMultiLvlLbl val="0"/>
      </c:catAx>
      <c:valAx>
        <c:axId val="763767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6375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8382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results'!$D$4,'Financial Perspective results'!$G$4,'Financial Perspective results'!$L$4,'Financial Perspective results'!$Q$4)</c:f>
              <c:numCache>
                <c:formatCode>_("£"* #,##0_);_("£"* \(#,##0\);_("£"* "-"_);_(@_)</c:formatCode>
                <c:ptCount val="4"/>
                <c:pt idx="0">
                  <c:v>125000</c:v>
                </c:pt>
                <c:pt idx="1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5-41B4-B715-FAD7088FEB6D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results'!$E$4,'Financial Perspective results'!$I$4,'Financial Perspective results'!$N$4,'Financial Perspective results'!$S$4)</c:f>
              <c:numCache>
                <c:formatCode>_("£"* #,##0_);_("£"* \(#,##0\);_("£"* "-"_);_(@_)</c:formatCode>
                <c:ptCount val="4"/>
                <c:pt idx="0">
                  <c:v>150000</c:v>
                </c:pt>
                <c:pt idx="1">
                  <c:v>176600</c:v>
                </c:pt>
                <c:pt idx="2">
                  <c:v>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95-41B4-B715-FAD7088FEB6D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results'!$F$4,'Financial Perspective results'!$K$4,'Financial Perspective results'!$P$4,'Financial Perspective results'!$U$4)</c:f>
              <c:numCache>
                <c:formatCode>_("£"* #,##0_);_("£"* \(#,##0\);_("£"* "-"_);_(@_)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C95-41B4-B715-FAD7088FE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06144"/>
        <c:axId val="76416128"/>
      </c:barChart>
      <c:catAx>
        <c:axId val="764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16128"/>
        <c:crosses val="autoZero"/>
        <c:auto val="1"/>
        <c:lblAlgn val="ctr"/>
        <c:lblOffset val="100"/>
        <c:noMultiLvlLbl val="0"/>
      </c:catAx>
      <c:valAx>
        <c:axId val="76416128"/>
        <c:scaling>
          <c:orientation val="minMax"/>
        </c:scaling>
        <c:delete val="0"/>
        <c:axPos val="l"/>
        <c:majorGridlines/>
        <c:numFmt formatCode="_(&quot;£&quot;* #,##0_);_(&quot;£&quot;* \(#,##0\);_(&quot;£&quot;* &quot;-&quot;_);_(@_)" sourceLinked="1"/>
        <c:majorTickMark val="out"/>
        <c:minorTickMark val="none"/>
        <c:tickLblPos val="nextTo"/>
        <c:crossAx val="76406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results'!$D$14,'Community Perspective results'!$G$14,'Community Perspective results'!$L$14,'Community Perspective results'!$Q$14)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655A-49AC-B1FA-F562775F9091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results'!$E$14,'Community Perspective results'!$I$14,'Community Perspective results'!$N$14,'Community Perspective results'!$S$14)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655A-49AC-B1FA-F562775F9091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results'!$F$14,'Community Perspective results'!$K$14,'Community Perspective results'!$P$14,'Community Perspective results'!$U$14)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655A-49AC-B1FA-F562775F9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568"/>
        <c:axId val="76447104"/>
      </c:barChart>
      <c:catAx>
        <c:axId val="764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7104"/>
        <c:crosses val="autoZero"/>
        <c:auto val="1"/>
        <c:lblAlgn val="ctr"/>
        <c:lblOffset val="100"/>
        <c:noMultiLvlLbl val="0"/>
      </c:catAx>
      <c:valAx>
        <c:axId val="764471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445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8427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results'!$D$5,'Financial Perspective results'!$G$5,'Financial Perspective results'!$L$5,'Financial Perspective results'!$Q$5)</c:f>
              <c:numCache>
                <c:formatCode>_("£"* #,##0_);_("£"* \(#,##0\);_("£"* "-"_);_(@_)</c:formatCode>
                <c:ptCount val="4"/>
                <c:pt idx="0">
                  <c:v>50000</c:v>
                </c:pt>
                <c:pt idx="1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6-4920-9039-7C9EBDD4BF78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results'!$E$5,'Financial Perspective results'!$I$5,'Financial Perspective results'!$N$5,'Financial Perspective results'!$S$5)</c:f>
              <c:numCache>
                <c:formatCode>_("£"* #,##0_);_("£"* \(#,##0\);_("£"* "-"_);_(@_)</c:formatCode>
                <c:ptCount val="4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16-4920-9039-7C9EBDD4BF78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results'!$F$5,'Financial Perspective results'!$K$5,'Financial Perspective results'!$P$5,'Financial Perspective results'!$U$5)</c:f>
              <c:numCache>
                <c:formatCode>_("£"* #,##0_);_("£"* \(#,##0\);_("£"* "-"_);_(@_)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6316-4920-9039-7C9EBDD4B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54624"/>
        <c:axId val="76556160"/>
      </c:barChart>
      <c:catAx>
        <c:axId val="765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556160"/>
        <c:crosses val="autoZero"/>
        <c:auto val="1"/>
        <c:lblAlgn val="ctr"/>
        <c:lblOffset val="100"/>
        <c:noMultiLvlLbl val="0"/>
      </c:catAx>
      <c:valAx>
        <c:axId val="76556160"/>
        <c:scaling>
          <c:orientation val="minMax"/>
        </c:scaling>
        <c:delete val="0"/>
        <c:axPos val="l"/>
        <c:majorGridlines/>
        <c:numFmt formatCode="_(&quot;£&quot;* #,##0_);_(&quot;£&quot;* \(#,##0\);_(&quot;£&quot;* &quot;-&quot;_);_(@_)" sourceLinked="1"/>
        <c:majorTickMark val="out"/>
        <c:minorTickMark val="none"/>
        <c:tickLblPos val="nextTo"/>
        <c:crossAx val="76554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8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6.2220535686051286E-2"/>
          <c:y val="3.5499663261516781E-2"/>
          <c:w val="0.91047085677453299"/>
          <c:h val="0.75285471668983073"/>
        </c:manualLayout>
      </c:layout>
      <c:bar3DChart>
        <c:barDir val="col"/>
        <c:grouping val="stacked"/>
        <c:varyColors val="0"/>
        <c:ser>
          <c:idx val="0"/>
          <c:order val="0"/>
          <c:tx>
            <c:v>Actual score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Results'!$C$10,'Overall Annual Results'!$F$10,'Overall Annual Results'!$I$10)</c:f>
              <c:numCache>
                <c:formatCode>#,##0</c:formatCode>
                <c:ptCount val="3"/>
                <c:pt idx="0">
                  <c:v>112.5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2-4DEB-8E25-D4FCB72AA166}"/>
            </c:ext>
          </c:extLst>
        </c:ser>
        <c:ser>
          <c:idx val="1"/>
          <c:order val="1"/>
          <c:tx>
            <c:v>Gap between score &amp; target</c:v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Results'!$E$10,'Overall Annual Results'!$H$10,'Overall Annual Results'!$K$10)</c:f>
              <c:numCache>
                <c:formatCode>#,##0</c:formatCode>
                <c:ptCount val="3"/>
                <c:pt idx="0">
                  <c:v>37.5</c:v>
                </c:pt>
                <c:pt idx="1">
                  <c:v>150</c:v>
                </c:pt>
                <c:pt idx="2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2-4DEB-8E25-D4FCB72AA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377280"/>
        <c:axId val="73378816"/>
        <c:axId val="0"/>
      </c:bar3DChart>
      <c:catAx>
        <c:axId val="7337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3378816"/>
        <c:crosses val="autoZero"/>
        <c:auto val="1"/>
        <c:lblAlgn val="ctr"/>
        <c:lblOffset val="100"/>
        <c:noMultiLvlLbl val="0"/>
      </c:catAx>
      <c:valAx>
        <c:axId val="73378816"/>
        <c:scaling>
          <c:orientation val="minMax"/>
          <c:max val="180"/>
          <c:min val="0"/>
        </c:scaling>
        <c:delete val="1"/>
        <c:axPos val="l"/>
        <c:majorGridlines/>
        <c:numFmt formatCode="#,##0" sourceLinked="1"/>
        <c:majorTickMark val="out"/>
        <c:minorTickMark val="none"/>
        <c:tickLblPos val="none"/>
        <c:crossAx val="73377280"/>
        <c:crosses val="autoZero"/>
        <c:crossBetween val="between"/>
        <c:majorUnit val="20"/>
        <c:minorUnit val="4"/>
      </c:valAx>
    </c:plotArea>
    <c:legend>
      <c:legendPos val="r"/>
      <c:layout>
        <c:manualLayout>
          <c:xMode val="edge"/>
          <c:yMode val="edge"/>
          <c:x val="0.13091720260113751"/>
          <c:y val="0.90085993796230013"/>
          <c:w val="0.66650307597031122"/>
          <c:h val="8.647566270310537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8482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results'!$D$6,'Financial Perspective results'!$G$6,'Financial Perspective results'!$L$6,'Financial Perspective results'!$Q$6)</c:f>
              <c:numCache>
                <c:formatCode>_("£"* #,##0_);_("£"* \(#,##0\);_("£"* "-"_);_(@_)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1A6-4BE4-9294-1872BA614C61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results'!$E$6,'Financial Perspective results'!$I$6,'Financial Perspective results'!$N$6,'Financial Perspective results'!$S$6)</c:f>
              <c:numCache>
                <c:formatCode>_("£"* #,##0_);_("£"* \(#,##0\);_("£"* "-"_);_(@_)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1A6-4BE4-9294-1872BA614C61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results'!$F$6,'Financial Perspective results'!$K$6,'Financial Perspective results'!$P$6,'Financial Perspective results'!$U$6)</c:f>
              <c:numCache>
                <c:formatCode>_("£"* #,##0_);_("£"* \(#,##0\);_("£"* "-"_);_(@_)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F1A6-4BE4-9294-1872BA614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89696"/>
        <c:axId val="76611968"/>
      </c:barChart>
      <c:catAx>
        <c:axId val="765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611968"/>
        <c:crosses val="autoZero"/>
        <c:auto val="1"/>
        <c:lblAlgn val="ctr"/>
        <c:lblOffset val="100"/>
        <c:noMultiLvlLbl val="0"/>
      </c:catAx>
      <c:valAx>
        <c:axId val="76611968"/>
        <c:scaling>
          <c:orientation val="minMax"/>
        </c:scaling>
        <c:delete val="0"/>
        <c:axPos val="l"/>
        <c:majorGridlines/>
        <c:numFmt formatCode="_(&quot;£&quot;* #,##0_);_(&quot;£&quot;* \(#,##0\);_(&quot;£&quot;* &quot;-&quot;_);_(@_)" sourceLinked="1"/>
        <c:majorTickMark val="out"/>
        <c:minorTickMark val="none"/>
        <c:tickLblPos val="nextTo"/>
        <c:crossAx val="76589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8527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results'!$D$7,'Financial Perspective results'!$G$7,'Financial Perspective results'!$L$7,'Financial Perspective results'!$Q$7)</c:f>
              <c:numCache>
                <c:formatCode>_("£"* #,##0_);_("£"* \(#,##0\);_("£"* "-"_);_(@_)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598-4B5D-B2F4-7C8FEEEAAE77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results'!$E$7,'Financial Perspective results'!$I$7,'Financial Perspective results'!$N$7,'Financial Perspective results'!$S$7)</c:f>
              <c:numCache>
                <c:formatCode>_("£"* #,##0_);_("£"* \(#,##0\);_("£"* "-"_);_(@_)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598-4B5D-B2F4-7C8FEEEAAE77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results'!$F$7,'Financial Perspective results'!$K$7,'Financial Perspective results'!$P$7,'Financial Perspective results'!$U$7)</c:f>
              <c:numCache>
                <c:formatCode>_("£"* #,##0_);_("£"* \(#,##0\);_("£"* "-"_);_(@_)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598-4B5D-B2F4-7C8FEEEAA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45504"/>
        <c:axId val="76647040"/>
      </c:barChart>
      <c:catAx>
        <c:axId val="766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647040"/>
        <c:crosses val="autoZero"/>
        <c:auto val="1"/>
        <c:lblAlgn val="ctr"/>
        <c:lblOffset val="100"/>
        <c:noMultiLvlLbl val="0"/>
      </c:catAx>
      <c:valAx>
        <c:axId val="76647040"/>
        <c:scaling>
          <c:orientation val="minMax"/>
        </c:scaling>
        <c:delete val="0"/>
        <c:axPos val="l"/>
        <c:majorGridlines/>
        <c:numFmt formatCode="_(&quot;£&quot;* #,##0_);_(&quot;£&quot;* \(#,##0\);_(&quot;£&quot;* &quot;-&quot;_);_(@_)" sourceLinked="1"/>
        <c:majorTickMark val="out"/>
        <c:minorTickMark val="none"/>
        <c:tickLblPos val="nextTo"/>
        <c:crossAx val="76645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8527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results'!$D$8,'Financial Perspective results'!$G$8,'Financial Perspective results'!$L$8,'Financial Perspective results'!$Q$8)</c:f>
              <c:numCache>
                <c:formatCode>_("£"* #,##0_);_("£"* \(#,##0\);_("£"* "-"_);_(@_)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B876-4949-84D5-0052CDCE1BBB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results'!$E$8,'Financial Perspective results'!$I$8,'Financial Perspective results'!$N$8,'Financial Perspective results'!$S$8)</c:f>
              <c:numCache>
                <c:formatCode>_("£"* #,##0_);_("£"* \(#,##0\);_("£"* "-"_);_(@_)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876-4949-84D5-0052CDCE1BBB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('Financial Perspective results'!$F$8,'Financial Perspective results'!$K$8,'Financial Perspective results'!$P$8,'Financial Perspective results'!$U$8)</c:f>
              <c:numCache>
                <c:formatCode>_("£"* #,##0_);_("£"* \(#,##0\);_("£"* "-"_);_(@_)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876-4949-84D5-0052CDCE1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68288"/>
        <c:axId val="76674176"/>
      </c:barChart>
      <c:catAx>
        <c:axId val="766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674176"/>
        <c:crosses val="autoZero"/>
        <c:auto val="1"/>
        <c:lblAlgn val="ctr"/>
        <c:lblOffset val="100"/>
        <c:noMultiLvlLbl val="0"/>
      </c:catAx>
      <c:valAx>
        <c:axId val="76674176"/>
        <c:scaling>
          <c:orientation val="minMax"/>
        </c:scaling>
        <c:delete val="0"/>
        <c:axPos val="l"/>
        <c:majorGridlines/>
        <c:numFmt formatCode="_(&quot;£&quot;* #,##0_);_(&quot;£&quot;* \(#,##0\);_(&quot;£&quot;* &quot;-&quot;_);_(@_)" sourceLinked="1"/>
        <c:majorTickMark val="out"/>
        <c:minorTickMark val="none"/>
        <c:tickLblPos val="nextTo"/>
        <c:crossAx val="76668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8582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results'!$D$4,'Staff Perspective results'!$G$4,'Staff Perspective results'!$L$4,'Staff Perspective results'!$Q$4)</c:f>
              <c:numCache>
                <c:formatCode>0%</c:formatCode>
                <c:ptCount val="4"/>
                <c:pt idx="0">
                  <c:v>0.7</c:v>
                </c:pt>
                <c:pt idx="1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F-40F0-B55C-A84EB5FF381A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results'!$E$4,'Staff Perspective results'!$I$4,'Staff Perspective results'!$N$4,'Staff Perspective results'!$S$4)</c:f>
              <c:numCache>
                <c:formatCode>0%</c:formatCode>
                <c:ptCount val="4"/>
                <c:pt idx="0">
                  <c:v>0.6</c:v>
                </c:pt>
                <c:pt idx="1">
                  <c:v>0.8</c:v>
                </c:pt>
                <c:pt idx="2">
                  <c:v>0.9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FF-40F0-B55C-A84EB5FF381A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results'!$F$4,'Staff Perspective results'!$K$4,'Staff Perspective results'!$P$4,'Staff Perspective results'!$U$4)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0FF-40F0-B55C-A84EB5FF3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15904"/>
        <c:axId val="76717440"/>
      </c:barChart>
      <c:catAx>
        <c:axId val="767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717440"/>
        <c:crosses val="autoZero"/>
        <c:auto val="1"/>
        <c:lblAlgn val="ctr"/>
        <c:lblOffset val="100"/>
        <c:noMultiLvlLbl val="0"/>
      </c:catAx>
      <c:valAx>
        <c:axId val="767174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6715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8627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results'!$D$5,'Staff Perspective results'!$G$5,'Staff Perspective results'!$L$5,'Staff Perspective results'!$Q$5)</c:f>
              <c:numCache>
                <c:formatCode>0%</c:formatCode>
                <c:ptCount val="4"/>
                <c:pt idx="0">
                  <c:v>0.8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08-4B02-853D-1898C090E338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results'!$E$5,'Staff Perspective results'!$I$5,'Staff Perspective results'!$N$5,'Staff Perspective results'!$S$5)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08-4B02-853D-1898C090E338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results'!$F$5,'Staff Perspective results'!$K$5,'Staff Perspective results'!$P$5,'Staff Perspective results'!$U$5)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2808-4B02-853D-1898C090E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7264"/>
        <c:axId val="72828800"/>
      </c:barChart>
      <c:catAx>
        <c:axId val="7282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828800"/>
        <c:crosses val="autoZero"/>
        <c:auto val="1"/>
        <c:lblAlgn val="ctr"/>
        <c:lblOffset val="100"/>
        <c:noMultiLvlLbl val="0"/>
      </c:catAx>
      <c:valAx>
        <c:axId val="728288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827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855" l="0.70000000000000062" r="0.70000000000000062" t="0.75000000000000855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8682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results'!$D$6,'Staff Perspective results'!$G$6,'Staff Perspective results'!$L$6,'Staff Perspective results'!$Q$6)</c:f>
              <c:numCache>
                <c:formatCode>0</c:formatCode>
                <c:ptCount val="4"/>
                <c:pt idx="0">
                  <c:v>20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A-4036-A308-091EF09EAD09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results'!$E$6,'Staff Perspective results'!$I$6,'Staff Perspective results'!$N$6,'Staff Perspective results'!$S$6)</c:f>
              <c:numCache>
                <c:formatCode>0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4A-4036-A308-091EF09EAD09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results'!$F$6,'Staff Perspective results'!$K$6,'Staff Perspective results'!$P$6,'Staff Perspective results'!$U$6)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C4A-4036-A308-091EF09EA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7760"/>
        <c:axId val="72855936"/>
      </c:barChart>
      <c:catAx>
        <c:axId val="728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855936"/>
        <c:crosses val="autoZero"/>
        <c:auto val="1"/>
        <c:lblAlgn val="ctr"/>
        <c:lblOffset val="100"/>
        <c:noMultiLvlLbl val="0"/>
      </c:catAx>
      <c:valAx>
        <c:axId val="728559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2837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8882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results'!$D$7,'Staff Perspective results'!$G$7,'Staff Perspective results'!$L$7,'Staff Perspective results'!$Q$7)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6-44F7-84EB-EB57C817AA1E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results'!$E$7,'Staff Perspective results'!$I$7,'Staff Perspective results'!$N$7,'Staff Perspective results'!$S$7)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6-44F7-84EB-EB57C817AA1E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('Staff Perspective results'!$F$7,'Staff Perspective results'!$K$7,'Staff Perspective results'!$P$7,'Staff Perspective results'!$U$7)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446-44F7-84EB-EB57C817A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06880"/>
        <c:axId val="76908416"/>
      </c:barChart>
      <c:catAx>
        <c:axId val="769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908416"/>
        <c:crosses val="autoZero"/>
        <c:auto val="1"/>
        <c:lblAlgn val="ctr"/>
        <c:lblOffset val="100"/>
        <c:noMultiLvlLbl val="0"/>
      </c:catAx>
      <c:valAx>
        <c:axId val="769084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76906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8926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('Environment Perspective results'!$D$4,'Environment Perspective results'!$G$4,'Environment Perspective results'!$L$4,'Environment Perspective results'!$Q$4)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9B9-43DD-9350-C1A0F0FA157D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('Environment Perspective results'!$E$4,'Environment Perspective results'!$I$4,'Environment Perspective results'!$N$4,'Environment Perspective results'!$S$4)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39B9-43DD-9350-C1A0F0FA157D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('Environment Perspective results'!$F$4,'Environment Perspective results'!$K$4,'Environment Perspective results'!$P$4,'Environment Perspective results'!$U$4)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39B9-43DD-9350-C1A0F0FA1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29664"/>
        <c:axId val="76951936"/>
      </c:barChart>
      <c:catAx>
        <c:axId val="769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951936"/>
        <c:crosses val="autoZero"/>
        <c:auto val="1"/>
        <c:lblAlgn val="ctr"/>
        <c:lblOffset val="100"/>
        <c:noMultiLvlLbl val="0"/>
      </c:catAx>
      <c:valAx>
        <c:axId val="76951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6929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8982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('Environment Perspective results'!$D$5,'Environment Perspective results'!$G$5,'Environment Perspective results'!$L$5,'Environment Perspective results'!$Q$5)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080-4666-AE41-9AB33C591C3B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('Environment Perspective results'!$E$5,'Environment Perspective results'!$I$5,'Environment Perspective results'!$N$5,'Environment Perspective results'!$S$5)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080-4666-AE41-9AB33C591C3B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('Environment Perspective results'!$F$5,'Environment Perspective results'!$K$5,'Environment Perspective results'!$P$5,'Environment Perspective results'!$U$5)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080-4666-AE41-9AB33C591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77280"/>
        <c:axId val="76978816"/>
      </c:barChart>
      <c:catAx>
        <c:axId val="769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978816"/>
        <c:crosses val="autoZero"/>
        <c:auto val="1"/>
        <c:lblAlgn val="ctr"/>
        <c:lblOffset val="100"/>
        <c:noMultiLvlLbl val="0"/>
      </c:catAx>
      <c:valAx>
        <c:axId val="7697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6977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2608142067349126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('Environment Perspective results'!$D$6,'Environment Perspective results'!$G$6,'Environment Perspective results'!$L$6,'Environment Perspective results'!$Q$6)</c:f>
              <c:numCache>
                <c:formatCode>#,##0</c:formatCode>
                <c:ptCount val="4"/>
                <c:pt idx="0">
                  <c:v>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AF7-BA31-5D7EE5C33975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('Environment Perspective results'!$E$6,'Environment Perspective results'!$I$6,'Environment Perspective results'!$N$6,'Environment Perspective results'!$S$6)</c:f>
              <c:numCache>
                <c:formatCode>#,##0</c:formatCode>
                <c:ptCount val="4"/>
                <c:pt idx="0">
                  <c:v>3</c:v>
                </c:pt>
                <c:pt idx="1">
                  <c:v>4</c:v>
                </c:pt>
                <c:pt idx="2" formatCode="General">
                  <c:v>4</c:v>
                </c:pt>
                <c:pt idx="3" formatCode="General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AF7-BA31-5D7EE5C33975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('Environment Perspective results'!$F$6,'Environment Perspective results'!$K$6,'Environment Perspective results'!$P$6,'Environment Perspective results'!$U$6)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01A-4AF7-BA31-5D7EE5C33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83008"/>
        <c:axId val="77084544"/>
      </c:barChart>
      <c:catAx>
        <c:axId val="770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084544"/>
        <c:crosses val="autoZero"/>
        <c:auto val="1"/>
        <c:lblAlgn val="ctr"/>
        <c:lblOffset val="100"/>
        <c:noMultiLvlLbl val="0"/>
      </c:catAx>
      <c:valAx>
        <c:axId val="770845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7083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8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6.2220535686051286E-2"/>
          <c:y val="3.5499663261516781E-2"/>
          <c:w val="0.91047085677453299"/>
          <c:h val="0.75285471668983073"/>
        </c:manualLayout>
      </c:layout>
      <c:bar3DChart>
        <c:barDir val="col"/>
        <c:grouping val="stacked"/>
        <c:varyColors val="0"/>
        <c:ser>
          <c:idx val="0"/>
          <c:order val="0"/>
          <c:tx>
            <c:v>Actual score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Results'!$C$12,'Overall Annual Results'!$F$12,'Overall Annual Results'!$I$12)</c:f>
              <c:numCache>
                <c:formatCode>#,##0</c:formatCode>
                <c:ptCount val="3"/>
                <c:pt idx="0">
                  <c:v>70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9-4735-95AA-144D22104210}"/>
            </c:ext>
          </c:extLst>
        </c:ser>
        <c:ser>
          <c:idx val="1"/>
          <c:order val="1"/>
          <c:tx>
            <c:v>Gap between score &amp; target</c:v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Results'!$E$12,'Overall Annual Results'!$H$12,'Overall Annual Results'!$K$12)</c:f>
              <c:numCache>
                <c:formatCode>#,##0</c:formatCode>
                <c:ptCount val="3"/>
                <c:pt idx="0">
                  <c:v>60.960000000000008</c:v>
                </c:pt>
                <c:pt idx="1">
                  <c:v>145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9-4735-95AA-144D22104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445376"/>
        <c:axId val="73446912"/>
        <c:axId val="0"/>
      </c:bar3DChart>
      <c:catAx>
        <c:axId val="7344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3446912"/>
        <c:crosses val="autoZero"/>
        <c:auto val="1"/>
        <c:lblAlgn val="ctr"/>
        <c:lblOffset val="100"/>
        <c:noMultiLvlLbl val="0"/>
      </c:catAx>
      <c:valAx>
        <c:axId val="73446912"/>
        <c:scaling>
          <c:orientation val="minMax"/>
          <c:max val="180"/>
          <c:min val="0"/>
        </c:scaling>
        <c:delete val="1"/>
        <c:axPos val="l"/>
        <c:majorGridlines/>
        <c:numFmt formatCode="#,##0" sourceLinked="1"/>
        <c:majorTickMark val="out"/>
        <c:minorTickMark val="none"/>
        <c:tickLblPos val="none"/>
        <c:crossAx val="73445376"/>
        <c:crosses val="autoZero"/>
        <c:crossBetween val="between"/>
        <c:majorUnit val="20"/>
        <c:minorUnit val="4"/>
      </c:valAx>
    </c:plotArea>
    <c:legend>
      <c:legendPos val="r"/>
      <c:layout>
        <c:manualLayout>
          <c:xMode val="edge"/>
          <c:yMode val="edge"/>
          <c:x val="0.13091720260113751"/>
          <c:y val="0.90085993796230013"/>
          <c:w val="0.66650307597031122"/>
          <c:h val="8.647566270310537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results'!$D$13,'Community Perspective results'!$G$13,'Community Perspective results'!$L$13,'Community Perspective results'!$Q$13)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892-456B-9634-45B1D2A3FE14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results'!$E$13,'Community Perspective results'!$I$13,'Community Perspective results'!$N$13,'Community Perspective results'!$S$13)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892-456B-9634-45B1D2A3FE14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results'!$F$13,'Community Perspective results'!$K$13,'Community Perspective results'!$P$13)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4892-456B-9634-45B1D2A3F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2208"/>
        <c:axId val="75268096"/>
      </c:barChart>
      <c:catAx>
        <c:axId val="75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68096"/>
        <c:crosses val="autoZero"/>
        <c:auto val="1"/>
        <c:lblAlgn val="ctr"/>
        <c:lblOffset val="100"/>
        <c:noMultiLvlLbl val="0"/>
      </c:catAx>
      <c:valAx>
        <c:axId val="7526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results'!$D$13,'Community Perspective results'!$G$13,'Community Perspective results'!$L$13,'Community Perspective results'!$Q$13)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BA8-4141-A071-A89AFE40C4B7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results'!$E$13,'Community Perspective results'!$I$13,'Community Perspective results'!$N$13,'Community Perspective results'!$S$13)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BA8-4141-A071-A89AFE40C4B7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results'!$F$13,'Community Perspective results'!$K$13,'Community Perspective results'!$P$13)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2BA8-4141-A071-A89AFE40C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2208"/>
        <c:axId val="75268096"/>
      </c:barChart>
      <c:catAx>
        <c:axId val="75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68096"/>
        <c:crosses val="autoZero"/>
        <c:auto val="1"/>
        <c:lblAlgn val="ctr"/>
        <c:lblOffset val="100"/>
        <c:noMultiLvlLbl val="0"/>
      </c:catAx>
      <c:valAx>
        <c:axId val="7526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results'!$D$13,'Community Perspective results'!$G$13,'Community Perspective results'!$L$13,'Community Perspective results'!$Q$13)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54B-4553-81D7-CA698CA9D4D4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results'!$E$13,'Community Perspective results'!$I$13,'Community Perspective results'!$N$13,'Community Perspective results'!$S$13)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54B-4553-81D7-CA698CA9D4D4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results'!$F$13,'Community Perspective results'!$K$13,'Community Perspective results'!$P$13)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F54B-4553-81D7-CA698CA9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2208"/>
        <c:axId val="75268096"/>
      </c:barChart>
      <c:catAx>
        <c:axId val="75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68096"/>
        <c:crosses val="autoZero"/>
        <c:auto val="1"/>
        <c:lblAlgn val="ctr"/>
        <c:lblOffset val="100"/>
        <c:noMultiLvlLbl val="0"/>
      </c:catAx>
      <c:valAx>
        <c:axId val="7526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results'!$D$13,'Community Perspective results'!$G$13,'Community Perspective results'!$L$13,'Community Perspective results'!$Q$13)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7C2-4E94-BA09-FAC6BC471A70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results'!$E$13,'Community Perspective results'!$I$13,'Community Perspective results'!$N$13,'Community Perspective results'!$S$13)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7C2-4E94-BA09-FAC6BC471A70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results'!$F$13,'Community Perspective results'!$K$13,'Community Perspective results'!$P$13)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87C2-4E94-BA09-FAC6BC471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2208"/>
        <c:axId val="75268096"/>
      </c:barChart>
      <c:catAx>
        <c:axId val="75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68096"/>
        <c:crosses val="autoZero"/>
        <c:auto val="1"/>
        <c:lblAlgn val="ctr"/>
        <c:lblOffset val="100"/>
        <c:noMultiLvlLbl val="0"/>
      </c:catAx>
      <c:valAx>
        <c:axId val="7526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results'!$D$13,'Community Perspective results'!$G$13,'Community Perspective results'!$L$13,'Community Perspective results'!$Q$13)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F5B-47E0-A2FC-5B202DA4483E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results'!$E$13,'Community Perspective results'!$I$13,'Community Perspective results'!$N$13,'Community Perspective results'!$S$13)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EF5B-47E0-A2FC-5B202DA4483E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results'!$F$13,'Community Perspective results'!$K$13,'Community Perspective results'!$P$13)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EF5B-47E0-A2FC-5B202DA44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2208"/>
        <c:axId val="75268096"/>
      </c:barChart>
      <c:catAx>
        <c:axId val="75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68096"/>
        <c:crosses val="autoZero"/>
        <c:auto val="1"/>
        <c:lblAlgn val="ctr"/>
        <c:lblOffset val="100"/>
        <c:noMultiLvlLbl val="0"/>
      </c:catAx>
      <c:valAx>
        <c:axId val="7526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results'!$D$13,'Community Perspective results'!$G$13,'Community Perspective results'!$L$13,'Community Perspective results'!$Q$13)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D4F-4015-AE7A-B7E63B10736F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results'!$E$13,'Community Perspective results'!$I$13,'Community Perspective results'!$N$13,'Community Perspective results'!$S$13)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9D4F-4015-AE7A-B7E63B10736F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results'!$F$13,'Community Perspective results'!$K$13,'Community Perspective results'!$P$13)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9D4F-4015-AE7A-B7E63B107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2208"/>
        <c:axId val="75268096"/>
      </c:barChart>
      <c:catAx>
        <c:axId val="75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68096"/>
        <c:crosses val="autoZero"/>
        <c:auto val="1"/>
        <c:lblAlgn val="ctr"/>
        <c:lblOffset val="100"/>
        <c:noMultiLvlLbl val="0"/>
      </c:catAx>
      <c:valAx>
        <c:axId val="7526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results'!$D$13,'Community Perspective results'!$G$13,'Community Perspective results'!$L$13,'Community Perspective results'!$Q$13)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6C9-4F66-BCAC-DFB1D876E6E8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results'!$E$13,'Community Perspective results'!$I$13,'Community Perspective results'!$N$13,'Community Perspective results'!$S$13)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C6C9-4F66-BCAC-DFB1D876E6E8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results'!$F$13,'Community Perspective results'!$K$13,'Community Perspective results'!$P$13)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6C9-4F66-BCAC-DFB1D876E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2208"/>
        <c:axId val="75268096"/>
      </c:barChart>
      <c:catAx>
        <c:axId val="75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68096"/>
        <c:crosses val="autoZero"/>
        <c:auto val="1"/>
        <c:lblAlgn val="ctr"/>
        <c:lblOffset val="100"/>
        <c:noMultiLvlLbl val="0"/>
      </c:catAx>
      <c:valAx>
        <c:axId val="7526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results'!$D$13,'Community Perspective results'!$G$13,'Community Perspective results'!$L$13,'Community Perspective results'!$Q$13)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3B7-42BE-9E15-FCADFA01F0CD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results'!$E$13,'Community Perspective results'!$I$13,'Community Perspective results'!$N$13,'Community Perspective results'!$S$13)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3B7-42BE-9E15-FCADFA01F0CD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results'!$F$13,'Community Perspective results'!$K$13,'Community Perspective results'!$P$13)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F3B7-42BE-9E15-FCADFA01F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2208"/>
        <c:axId val="75268096"/>
      </c:barChart>
      <c:catAx>
        <c:axId val="75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68096"/>
        <c:crosses val="autoZero"/>
        <c:auto val="1"/>
        <c:lblAlgn val="ctr"/>
        <c:lblOffset val="100"/>
        <c:noMultiLvlLbl val="0"/>
      </c:catAx>
      <c:valAx>
        <c:axId val="7526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results'!$D$13,'Community Perspective results'!$G$13,'Community Perspective results'!$L$13,'Community Perspective results'!$Q$13)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5E5-493F-9298-E3A128080A1D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results'!$E$13,'Community Perspective results'!$I$13,'Community Perspective results'!$N$13,'Community Perspective results'!$S$13)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5E5-493F-9298-E3A128080A1D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results'!$F$13,'Community Perspective results'!$K$13,'Community Perspective results'!$P$13)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25E5-493F-9298-E3A128080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2208"/>
        <c:axId val="75268096"/>
      </c:barChart>
      <c:catAx>
        <c:axId val="75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68096"/>
        <c:crosses val="autoZero"/>
        <c:auto val="1"/>
        <c:lblAlgn val="ctr"/>
        <c:lblOffset val="100"/>
        <c:noMultiLvlLbl val="0"/>
      </c:catAx>
      <c:valAx>
        <c:axId val="7526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88830715532302E-2"/>
          <c:y val="5.5118110236220513E-2"/>
          <c:w val="0.65445026178010468"/>
          <c:h val="0.80708661417322869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Results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results'!$D$13,'Community Perspective results'!$G$13,'Community Perspective results'!$L$13,'Community Perspective results'!$Q$13)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F7D-49CB-A007-D58B8097E881}"/>
            </c:ext>
          </c:extLst>
        </c:ser>
        <c:ser>
          <c:idx val="1"/>
          <c:order val="1"/>
          <c:tx>
            <c:v>Internal Target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results'!$E$13,'Community Perspective results'!$I$13,'Community Perspective results'!$N$13,'Community Perspective results'!$S$13)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F7D-49CB-A007-D58B8097E881}"/>
            </c:ext>
          </c:extLst>
        </c:ser>
        <c:ser>
          <c:idx val="2"/>
          <c:order val="2"/>
          <c:tx>
            <c:v>External benchmark</c:v>
          </c:tx>
          <c:invertIfNegative val="0"/>
          <c:cat>
            <c:strRef>
              <c:f>(Graphs!$L$2,Graphs!$L$3,Graphs!$L$4,Graphs!$L$5)</c:f>
              <c:strCache>
                <c:ptCount val="4"/>
                <c:pt idx="0">
                  <c:v>2016/2017</c:v>
                </c:pt>
                <c:pt idx="1">
                  <c:v>2017/2018</c:v>
                </c:pt>
                <c:pt idx="2">
                  <c:v>2018/2019</c:v>
                </c:pt>
                <c:pt idx="3">
                  <c:v>2019/2020</c:v>
                </c:pt>
              </c:strCache>
            </c:strRef>
          </c:cat>
          <c:val>
            <c:numRef>
              <c:f>('Community Perspective results'!$F$13,'Community Perspective results'!$K$13,'Community Perspective results'!$P$13)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4F7D-49CB-A007-D58B8097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62208"/>
        <c:axId val="75268096"/>
      </c:barChart>
      <c:catAx>
        <c:axId val="752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268096"/>
        <c:crosses val="autoZero"/>
        <c:auto val="1"/>
        <c:lblAlgn val="ctr"/>
        <c:lblOffset val="100"/>
        <c:noMultiLvlLbl val="0"/>
      </c:catAx>
      <c:valAx>
        <c:axId val="752680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526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8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6.2220535686051286E-2"/>
          <c:y val="3.5499663261516781E-2"/>
          <c:w val="0.91047085677453299"/>
          <c:h val="0.75285471668983073"/>
        </c:manualLayout>
      </c:layout>
      <c:bar3DChart>
        <c:barDir val="col"/>
        <c:grouping val="stacked"/>
        <c:varyColors val="0"/>
        <c:ser>
          <c:idx val="0"/>
          <c:order val="0"/>
          <c:tx>
            <c:v>Actual score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Results'!$C$14,'Overall Annual Results'!$F$14,'Overall Annual Results'!$I$14)</c:f>
              <c:numCache>
                <c:formatCode>#,##0</c:formatCode>
                <c:ptCount val="3"/>
                <c:pt idx="0">
                  <c:v>68.142857142857153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A-4620-AF3C-46085CE7161E}"/>
            </c:ext>
          </c:extLst>
        </c:ser>
        <c:ser>
          <c:idx val="1"/>
          <c:order val="1"/>
          <c:tx>
            <c:v>Gap between score &amp; target</c:v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Results'!$E$14,'Overall Annual Results'!$H$14,'Overall Annual Results'!$K$14)</c:f>
              <c:numCache>
                <c:formatCode>#,##0</c:formatCode>
                <c:ptCount val="3"/>
                <c:pt idx="0">
                  <c:v>10.071428571428569</c:v>
                </c:pt>
                <c:pt idx="1">
                  <c:v>85.178571428571431</c:v>
                </c:pt>
                <c:pt idx="2">
                  <c:v>92.142857142857139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A-4620-AF3C-46085CE71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555968"/>
        <c:axId val="73557504"/>
        <c:axId val="0"/>
      </c:bar3DChart>
      <c:catAx>
        <c:axId val="7355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3557504"/>
        <c:crosses val="autoZero"/>
        <c:auto val="1"/>
        <c:lblAlgn val="ctr"/>
        <c:lblOffset val="100"/>
        <c:noMultiLvlLbl val="0"/>
      </c:catAx>
      <c:valAx>
        <c:axId val="73557504"/>
        <c:scaling>
          <c:orientation val="minMax"/>
          <c:max val="180"/>
          <c:min val="0"/>
        </c:scaling>
        <c:delete val="1"/>
        <c:axPos val="l"/>
        <c:majorGridlines/>
        <c:numFmt formatCode="#,##0" sourceLinked="1"/>
        <c:majorTickMark val="out"/>
        <c:minorTickMark val="none"/>
        <c:tickLblPos val="none"/>
        <c:crossAx val="73555968"/>
        <c:crosses val="autoZero"/>
        <c:crossBetween val="between"/>
        <c:majorUnit val="20"/>
        <c:minorUnit val="4"/>
      </c:valAx>
    </c:plotArea>
    <c:legend>
      <c:legendPos val="r"/>
      <c:layout>
        <c:manualLayout>
          <c:xMode val="edge"/>
          <c:yMode val="edge"/>
          <c:x val="0.13091720260113751"/>
          <c:y val="0.90085993796230013"/>
          <c:w val="0.66650307597031122"/>
          <c:h val="8.647566270310537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chemeClr val="bg1">
            <a:lumMod val="85000"/>
          </a:schemeClr>
        </a:solidFill>
      </c:spPr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6.2220535686051286E-2"/>
          <c:y val="3.5499663261516781E-2"/>
          <c:w val="0.91047085677453299"/>
          <c:h val="0.75285471668983073"/>
        </c:manualLayout>
      </c:layout>
      <c:bar3DChart>
        <c:barDir val="col"/>
        <c:grouping val="stacked"/>
        <c:varyColors val="0"/>
        <c:ser>
          <c:idx val="0"/>
          <c:order val="0"/>
          <c:tx>
            <c:v>Actual score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Results'!$C$16,'Overall Annual Results'!$F$16,'Overall Annual Results'!$I$16)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E-4A15-A10D-D6096B5042B4}"/>
            </c:ext>
          </c:extLst>
        </c:ser>
        <c:ser>
          <c:idx val="1"/>
          <c:order val="1"/>
          <c:tx>
            <c:v>Gap between score &amp; target</c:v>
          </c:tx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('Overall Annual Results'!$C$3,'Overall Annual Results'!$F$3,'Overall Annual Results'!$I$3)</c:f>
              <c:strCache>
                <c:ptCount val="3"/>
                <c:pt idx="0">
                  <c:v>2014/15 Balanced Score</c:v>
                </c:pt>
                <c:pt idx="1">
                  <c:v>2013/14 Balanced score</c:v>
                </c:pt>
                <c:pt idx="2">
                  <c:v>2014/15  Balanced score</c:v>
                </c:pt>
              </c:strCache>
            </c:strRef>
          </c:cat>
          <c:val>
            <c:numRef>
              <c:f>('Overall Annual Results'!$E$16,'Overall Annual Results'!$H$16,'Overall Annual Results'!$K$16)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E-4A15-A10D-D6096B504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3583232"/>
        <c:axId val="73466240"/>
        <c:axId val="0"/>
      </c:bar3DChart>
      <c:catAx>
        <c:axId val="73583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73466240"/>
        <c:crosses val="autoZero"/>
        <c:auto val="1"/>
        <c:lblAlgn val="ctr"/>
        <c:lblOffset val="100"/>
        <c:noMultiLvlLbl val="0"/>
      </c:catAx>
      <c:valAx>
        <c:axId val="73466240"/>
        <c:scaling>
          <c:orientation val="minMax"/>
          <c:max val="180"/>
          <c:min val="0"/>
        </c:scaling>
        <c:delete val="1"/>
        <c:axPos val="l"/>
        <c:majorGridlines/>
        <c:numFmt formatCode="#,##0" sourceLinked="1"/>
        <c:majorTickMark val="out"/>
        <c:minorTickMark val="none"/>
        <c:tickLblPos val="none"/>
        <c:crossAx val="73583232"/>
        <c:crosses val="autoZero"/>
        <c:crossBetween val="between"/>
        <c:majorUnit val="20"/>
        <c:minorUnit val="4"/>
      </c:valAx>
    </c:plotArea>
    <c:legend>
      <c:legendPos val="r"/>
      <c:layout>
        <c:manualLayout>
          <c:xMode val="edge"/>
          <c:yMode val="edge"/>
          <c:x val="0.13091720260113751"/>
          <c:y val="0.90085993796230013"/>
          <c:w val="0.66650307597031122"/>
          <c:h val="8.6475662703105374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Outcomes &amp; performance measures'!B35"/><Relationship Id="rId3" Type="http://schemas.openxmlformats.org/officeDocument/2006/relationships/hyperlink" Target="#'Outcomes &amp; performance measures'!B19"/><Relationship Id="rId7" Type="http://schemas.openxmlformats.org/officeDocument/2006/relationships/hyperlink" Target="#'Outcomes &amp; performance measures'!B31"/><Relationship Id="rId12" Type="http://schemas.openxmlformats.org/officeDocument/2006/relationships/hyperlink" Target="#'Improvement Plan'!A1"/><Relationship Id="rId2" Type="http://schemas.openxmlformats.org/officeDocument/2006/relationships/hyperlink" Target="#'Outcomes &amp; performance measures'!B5"/><Relationship Id="rId1" Type="http://schemas.openxmlformats.org/officeDocument/2006/relationships/hyperlink" Target="#'Outcomes &amp; performance measures'!B43"/><Relationship Id="rId6" Type="http://schemas.openxmlformats.org/officeDocument/2006/relationships/hyperlink" Target="#'Outcomes &amp; performance measures'!B26"/><Relationship Id="rId11" Type="http://schemas.openxmlformats.org/officeDocument/2006/relationships/hyperlink" Target="#'Service Development Plan'!A1"/><Relationship Id="rId5" Type="http://schemas.openxmlformats.org/officeDocument/2006/relationships/hyperlink" Target="#'Outcomes &amp; performance measures'!B23"/><Relationship Id="rId10" Type="http://schemas.openxmlformats.org/officeDocument/2006/relationships/hyperlink" Target="#'Review &amp; Improvement System'!A2"/><Relationship Id="rId4" Type="http://schemas.openxmlformats.org/officeDocument/2006/relationships/hyperlink" Target="#'Outcomes &amp; performance measures'!B21"/><Relationship Id="rId9" Type="http://schemas.openxmlformats.org/officeDocument/2006/relationships/hyperlink" Target="#'Outcomes &amp; performance measures'!B38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2.xml"/><Relationship Id="rId18" Type="http://schemas.openxmlformats.org/officeDocument/2006/relationships/chart" Target="../charts/chart27.xml"/><Relationship Id="rId26" Type="http://schemas.openxmlformats.org/officeDocument/2006/relationships/chart" Target="../charts/chart35.xml"/><Relationship Id="rId39" Type="http://schemas.openxmlformats.org/officeDocument/2006/relationships/chart" Target="../charts/chart48.xml"/><Relationship Id="rId21" Type="http://schemas.openxmlformats.org/officeDocument/2006/relationships/chart" Target="../charts/chart30.xml"/><Relationship Id="rId34" Type="http://schemas.openxmlformats.org/officeDocument/2006/relationships/chart" Target="../charts/chart43.xml"/><Relationship Id="rId42" Type="http://schemas.openxmlformats.org/officeDocument/2006/relationships/chart" Target="../charts/chart51.xml"/><Relationship Id="rId47" Type="http://schemas.openxmlformats.org/officeDocument/2006/relationships/chart" Target="../charts/chart56.xml"/><Relationship Id="rId50" Type="http://schemas.openxmlformats.org/officeDocument/2006/relationships/chart" Target="../charts/chart59.xml"/><Relationship Id="rId55" Type="http://schemas.openxmlformats.org/officeDocument/2006/relationships/chart" Target="../charts/chart64.xml"/><Relationship Id="rId63" Type="http://schemas.openxmlformats.org/officeDocument/2006/relationships/chart" Target="../charts/chart72.xml"/><Relationship Id="rId68" Type="http://schemas.openxmlformats.org/officeDocument/2006/relationships/chart" Target="../charts/chart77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29" Type="http://schemas.openxmlformats.org/officeDocument/2006/relationships/chart" Target="../charts/chart38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24" Type="http://schemas.openxmlformats.org/officeDocument/2006/relationships/chart" Target="../charts/chart33.xml"/><Relationship Id="rId32" Type="http://schemas.openxmlformats.org/officeDocument/2006/relationships/chart" Target="../charts/chart41.xml"/><Relationship Id="rId37" Type="http://schemas.openxmlformats.org/officeDocument/2006/relationships/chart" Target="../charts/chart46.xml"/><Relationship Id="rId40" Type="http://schemas.openxmlformats.org/officeDocument/2006/relationships/chart" Target="../charts/chart49.xml"/><Relationship Id="rId45" Type="http://schemas.openxmlformats.org/officeDocument/2006/relationships/chart" Target="../charts/chart54.xml"/><Relationship Id="rId53" Type="http://schemas.openxmlformats.org/officeDocument/2006/relationships/chart" Target="../charts/chart62.xml"/><Relationship Id="rId58" Type="http://schemas.openxmlformats.org/officeDocument/2006/relationships/chart" Target="../charts/chart67.xml"/><Relationship Id="rId66" Type="http://schemas.openxmlformats.org/officeDocument/2006/relationships/chart" Target="../charts/chart75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23" Type="http://schemas.openxmlformats.org/officeDocument/2006/relationships/chart" Target="../charts/chart32.xml"/><Relationship Id="rId28" Type="http://schemas.openxmlformats.org/officeDocument/2006/relationships/chart" Target="../charts/chart37.xml"/><Relationship Id="rId36" Type="http://schemas.openxmlformats.org/officeDocument/2006/relationships/chart" Target="../charts/chart45.xml"/><Relationship Id="rId49" Type="http://schemas.openxmlformats.org/officeDocument/2006/relationships/chart" Target="../charts/chart58.xml"/><Relationship Id="rId57" Type="http://schemas.openxmlformats.org/officeDocument/2006/relationships/chart" Target="../charts/chart66.xml"/><Relationship Id="rId61" Type="http://schemas.openxmlformats.org/officeDocument/2006/relationships/chart" Target="../charts/chart70.xml"/><Relationship Id="rId10" Type="http://schemas.openxmlformats.org/officeDocument/2006/relationships/chart" Target="../charts/chart19.xml"/><Relationship Id="rId19" Type="http://schemas.openxmlformats.org/officeDocument/2006/relationships/chart" Target="../charts/chart28.xml"/><Relationship Id="rId31" Type="http://schemas.openxmlformats.org/officeDocument/2006/relationships/chart" Target="../charts/chart40.xml"/><Relationship Id="rId44" Type="http://schemas.openxmlformats.org/officeDocument/2006/relationships/chart" Target="../charts/chart53.xml"/><Relationship Id="rId52" Type="http://schemas.openxmlformats.org/officeDocument/2006/relationships/chart" Target="../charts/chart61.xml"/><Relationship Id="rId60" Type="http://schemas.openxmlformats.org/officeDocument/2006/relationships/chart" Target="../charts/chart69.xml"/><Relationship Id="rId65" Type="http://schemas.openxmlformats.org/officeDocument/2006/relationships/chart" Target="../charts/chart7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Relationship Id="rId22" Type="http://schemas.openxmlformats.org/officeDocument/2006/relationships/chart" Target="../charts/chart31.xml"/><Relationship Id="rId27" Type="http://schemas.openxmlformats.org/officeDocument/2006/relationships/chart" Target="../charts/chart36.xml"/><Relationship Id="rId30" Type="http://schemas.openxmlformats.org/officeDocument/2006/relationships/chart" Target="../charts/chart39.xml"/><Relationship Id="rId35" Type="http://schemas.openxmlformats.org/officeDocument/2006/relationships/chart" Target="../charts/chart44.xml"/><Relationship Id="rId43" Type="http://schemas.openxmlformats.org/officeDocument/2006/relationships/chart" Target="../charts/chart52.xml"/><Relationship Id="rId48" Type="http://schemas.openxmlformats.org/officeDocument/2006/relationships/chart" Target="../charts/chart57.xml"/><Relationship Id="rId56" Type="http://schemas.openxmlformats.org/officeDocument/2006/relationships/chart" Target="../charts/chart65.xml"/><Relationship Id="rId64" Type="http://schemas.openxmlformats.org/officeDocument/2006/relationships/chart" Target="../charts/chart73.xml"/><Relationship Id="rId69" Type="http://schemas.openxmlformats.org/officeDocument/2006/relationships/chart" Target="../charts/chart78.xml"/><Relationship Id="rId8" Type="http://schemas.openxmlformats.org/officeDocument/2006/relationships/chart" Target="../charts/chart17.xml"/><Relationship Id="rId51" Type="http://schemas.openxmlformats.org/officeDocument/2006/relationships/chart" Target="../charts/chart60.xml"/><Relationship Id="rId3" Type="http://schemas.openxmlformats.org/officeDocument/2006/relationships/chart" Target="../charts/chart12.xml"/><Relationship Id="rId12" Type="http://schemas.openxmlformats.org/officeDocument/2006/relationships/chart" Target="../charts/chart21.xml"/><Relationship Id="rId17" Type="http://schemas.openxmlformats.org/officeDocument/2006/relationships/chart" Target="../charts/chart26.xml"/><Relationship Id="rId25" Type="http://schemas.openxmlformats.org/officeDocument/2006/relationships/chart" Target="../charts/chart34.xml"/><Relationship Id="rId33" Type="http://schemas.openxmlformats.org/officeDocument/2006/relationships/chart" Target="../charts/chart42.xml"/><Relationship Id="rId38" Type="http://schemas.openxmlformats.org/officeDocument/2006/relationships/chart" Target="../charts/chart47.xml"/><Relationship Id="rId46" Type="http://schemas.openxmlformats.org/officeDocument/2006/relationships/chart" Target="../charts/chart55.xml"/><Relationship Id="rId59" Type="http://schemas.openxmlformats.org/officeDocument/2006/relationships/chart" Target="../charts/chart68.xml"/><Relationship Id="rId67" Type="http://schemas.openxmlformats.org/officeDocument/2006/relationships/chart" Target="../charts/chart76.xml"/><Relationship Id="rId20" Type="http://schemas.openxmlformats.org/officeDocument/2006/relationships/chart" Target="../charts/chart29.xml"/><Relationship Id="rId41" Type="http://schemas.openxmlformats.org/officeDocument/2006/relationships/chart" Target="../charts/chart50.xml"/><Relationship Id="rId54" Type="http://schemas.openxmlformats.org/officeDocument/2006/relationships/chart" Target="../charts/chart63.xml"/><Relationship Id="rId62" Type="http://schemas.openxmlformats.org/officeDocument/2006/relationships/chart" Target="../charts/chart71.xml"/><Relationship Id="rId70" Type="http://schemas.openxmlformats.org/officeDocument/2006/relationships/chart" Target="../charts/chart7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671946</xdr:colOff>
      <xdr:row>4</xdr:row>
      <xdr:rowOff>9525</xdr:rowOff>
    </xdr:from>
    <xdr:to>
      <xdr:col>3</xdr:col>
      <xdr:colOff>187036</xdr:colOff>
      <xdr:row>5</xdr:row>
      <xdr:rowOff>230332</xdr:rowOff>
    </xdr:to>
    <xdr:cxnSp macro="">
      <xdr:nvCxnSpPr>
        <xdr:cNvPr id="90" name="Straight Connector 89"/>
        <xdr:cNvCxnSpPr>
          <a:stCxn id="2349" idx="2"/>
          <a:endCxn id="2356" idx="0"/>
        </xdr:cNvCxnSpPr>
      </xdr:nvCxnSpPr>
      <xdr:spPr bwMode="auto">
        <a:xfrm flipH="1">
          <a:off x="671946" y="1895475"/>
          <a:ext cx="1886815" cy="68753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19050</xdr:colOff>
      <xdr:row>18</xdr:row>
      <xdr:rowOff>9525</xdr:rowOff>
    </xdr:from>
    <xdr:to>
      <xdr:col>11</xdr:col>
      <xdr:colOff>581025</xdr:colOff>
      <xdr:row>19</xdr:row>
      <xdr:rowOff>295275</xdr:rowOff>
    </xdr:to>
    <xdr:sp macro="" textlink="">
      <xdr:nvSpPr>
        <xdr:cNvPr id="760353" name="AutoShape 16"/>
        <xdr:cNvSpPr>
          <a:spLocks/>
        </xdr:cNvSpPr>
      </xdr:nvSpPr>
      <xdr:spPr bwMode="auto">
        <a:xfrm rot="-5400000">
          <a:off x="4148138" y="2519362"/>
          <a:ext cx="723900" cy="8982075"/>
        </a:xfrm>
        <a:prstGeom prst="leftBrace">
          <a:avLst>
            <a:gd name="adj1" fmla="val 93576"/>
            <a:gd name="adj2" fmla="val 50815"/>
          </a:avLst>
        </a:prstGeom>
        <a:solidFill>
          <a:srgbClr val="969696"/>
        </a:solidFill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409574</xdr:colOff>
      <xdr:row>2</xdr:row>
      <xdr:rowOff>19049</xdr:rowOff>
    </xdr:from>
    <xdr:to>
      <xdr:col>10</xdr:col>
      <xdr:colOff>209549</xdr:colOff>
      <xdr:row>3</xdr:row>
      <xdr:rowOff>0</xdr:rowOff>
    </xdr:to>
    <xdr:sp macro="" textlink="">
      <xdr:nvSpPr>
        <xdr:cNvPr id="2183" name="Text Box 135"/>
        <xdr:cNvSpPr txBox="1">
          <a:spLocks noChangeArrowheads="1"/>
        </xdr:cNvSpPr>
      </xdr:nvSpPr>
      <xdr:spPr bwMode="auto">
        <a:xfrm>
          <a:off x="1200149" y="1076324"/>
          <a:ext cx="6629400" cy="428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 Narrow"/>
            </a:rPr>
            <a:t>Overarching Strategic Outcomes for Warnedowne (from the Sustainable Community Strategy)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(the social, health, environmental &amp; economic goals that our outcomes contribute to)</a:t>
          </a:r>
        </a:p>
        <a:p>
          <a:pPr algn="ctr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</xdr:col>
      <xdr:colOff>126422</xdr:colOff>
      <xdr:row>3</xdr:row>
      <xdr:rowOff>9525</xdr:rowOff>
    </xdr:from>
    <xdr:to>
      <xdr:col>5</xdr:col>
      <xdr:colOff>76200</xdr:colOff>
      <xdr:row>4</xdr:row>
      <xdr:rowOff>9525</xdr:rowOff>
    </xdr:to>
    <xdr:sp macro="" textlink="">
      <xdr:nvSpPr>
        <xdr:cNvPr id="2349" name="AutoShape 301"/>
        <xdr:cNvSpPr>
          <a:spLocks noChangeArrowheads="1"/>
        </xdr:cNvSpPr>
      </xdr:nvSpPr>
      <xdr:spPr bwMode="auto">
        <a:xfrm>
          <a:off x="916997" y="1514475"/>
          <a:ext cx="3283528" cy="3810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Better together</a:t>
          </a:r>
        </a:p>
        <a:p>
          <a:pPr algn="ctr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76200</xdr:colOff>
      <xdr:row>3</xdr:row>
      <xdr:rowOff>9525</xdr:rowOff>
    </xdr:from>
    <xdr:to>
      <xdr:col>6</xdr:col>
      <xdr:colOff>590549</xdr:colOff>
      <xdr:row>4</xdr:row>
      <xdr:rowOff>9525</xdr:rowOff>
    </xdr:to>
    <xdr:sp macro="" textlink="">
      <xdr:nvSpPr>
        <xdr:cNvPr id="2351" name="AutoShape 303"/>
        <xdr:cNvSpPr>
          <a:spLocks noChangeArrowheads="1"/>
        </xdr:cNvSpPr>
      </xdr:nvSpPr>
      <xdr:spPr bwMode="auto">
        <a:xfrm>
          <a:off x="4200525" y="1514475"/>
          <a:ext cx="1123949" cy="3810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Better homes</a:t>
          </a:r>
        </a:p>
        <a:p>
          <a:pPr algn="ctr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590550</xdr:colOff>
      <xdr:row>3</xdr:row>
      <xdr:rowOff>9525</xdr:rowOff>
    </xdr:from>
    <xdr:to>
      <xdr:col>9</xdr:col>
      <xdr:colOff>104774</xdr:colOff>
      <xdr:row>4</xdr:row>
      <xdr:rowOff>9525</xdr:rowOff>
    </xdr:to>
    <xdr:sp macro="" textlink="">
      <xdr:nvSpPr>
        <xdr:cNvPr id="2353" name="AutoShape 305"/>
        <xdr:cNvSpPr>
          <a:spLocks noChangeArrowheads="1"/>
        </xdr:cNvSpPr>
      </xdr:nvSpPr>
      <xdr:spPr bwMode="auto">
        <a:xfrm>
          <a:off x="5324475" y="1514475"/>
          <a:ext cx="1790699" cy="3810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Better health &amp; wellbeing</a:t>
          </a:r>
        </a:p>
        <a:p>
          <a:pPr algn="ctr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104775</xdr:colOff>
      <xdr:row>3</xdr:row>
      <xdr:rowOff>0</xdr:rowOff>
    </xdr:from>
    <xdr:to>
      <xdr:col>10</xdr:col>
      <xdr:colOff>500495</xdr:colOff>
      <xdr:row>4</xdr:row>
      <xdr:rowOff>9525</xdr:rowOff>
    </xdr:to>
    <xdr:sp macro="" textlink="">
      <xdr:nvSpPr>
        <xdr:cNvPr id="2355" name="AutoShape 307"/>
        <xdr:cNvSpPr>
          <a:spLocks noChangeArrowheads="1"/>
        </xdr:cNvSpPr>
      </xdr:nvSpPr>
      <xdr:spPr bwMode="auto">
        <a:xfrm>
          <a:off x="7115175" y="1504950"/>
          <a:ext cx="1005320" cy="3905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100" b="0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Better future</a:t>
          </a:r>
        </a:p>
        <a:p>
          <a:pPr algn="ctr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67541</xdr:colOff>
      <xdr:row>5</xdr:row>
      <xdr:rowOff>230332</xdr:rowOff>
    </xdr:from>
    <xdr:to>
      <xdr:col>1</xdr:col>
      <xdr:colOff>485775</xdr:colOff>
      <xdr:row>9</xdr:row>
      <xdr:rowOff>0</xdr:rowOff>
    </xdr:to>
    <xdr:sp macro="" textlink="">
      <xdr:nvSpPr>
        <xdr:cNvPr id="2356" name="AutoShape 308"/>
        <xdr:cNvSpPr>
          <a:spLocks noChangeArrowheads="1"/>
        </xdr:cNvSpPr>
      </xdr:nvSpPr>
      <xdr:spPr bwMode="auto">
        <a:xfrm>
          <a:off x="67541" y="2583007"/>
          <a:ext cx="1208809" cy="99839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IO1 Increased self-confidence, 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self-awareness &amp; community spirit amongst local people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488376</xdr:colOff>
      <xdr:row>5</xdr:row>
      <xdr:rowOff>228601</xdr:rowOff>
    </xdr:from>
    <xdr:to>
      <xdr:col>2</xdr:col>
      <xdr:colOff>666750</xdr:colOff>
      <xdr:row>9</xdr:row>
      <xdr:rowOff>0</xdr:rowOff>
    </xdr:to>
    <xdr:sp macro="" textlink="">
      <xdr:nvSpPr>
        <xdr:cNvPr id="2409" name="AutoShape 361"/>
        <xdr:cNvSpPr>
          <a:spLocks noChangeArrowheads="1"/>
        </xdr:cNvSpPr>
      </xdr:nvSpPr>
      <xdr:spPr bwMode="auto">
        <a:xfrm>
          <a:off x="1278951" y="2581276"/>
          <a:ext cx="959424" cy="100012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IO2 Shared identity, sense 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of place &amp; community and pride 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666750</xdr:colOff>
      <xdr:row>5</xdr:row>
      <xdr:rowOff>228600</xdr:rowOff>
    </xdr:from>
    <xdr:to>
      <xdr:col>4</xdr:col>
      <xdr:colOff>400051</xdr:colOff>
      <xdr:row>9</xdr:row>
      <xdr:rowOff>0</xdr:rowOff>
    </xdr:to>
    <xdr:sp macro="" textlink="">
      <xdr:nvSpPr>
        <xdr:cNvPr id="2431" name="AutoShape 383"/>
        <xdr:cNvSpPr>
          <a:spLocks noChangeArrowheads="1"/>
        </xdr:cNvSpPr>
      </xdr:nvSpPr>
      <xdr:spPr bwMode="auto">
        <a:xfrm>
          <a:off x="2238375" y="2581275"/>
          <a:ext cx="1390651" cy="10001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IO3 Council accountability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&amp; transparency, which facilitates people’s involvement in local government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466724</xdr:colOff>
      <xdr:row>9</xdr:row>
      <xdr:rowOff>28575</xdr:rowOff>
    </xdr:from>
    <xdr:to>
      <xdr:col>10</xdr:col>
      <xdr:colOff>266699</xdr:colOff>
      <xdr:row>11</xdr:row>
      <xdr:rowOff>57150</xdr:rowOff>
    </xdr:to>
    <xdr:sp macro="" textlink="">
      <xdr:nvSpPr>
        <xdr:cNvPr id="50" name="Text Box 135"/>
        <xdr:cNvSpPr txBox="1">
          <a:spLocks noChangeArrowheads="1"/>
        </xdr:cNvSpPr>
      </xdr:nvSpPr>
      <xdr:spPr bwMode="auto">
        <a:xfrm>
          <a:off x="1257299" y="3609975"/>
          <a:ext cx="6629400" cy="495300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 Narrow"/>
            </a:rPr>
            <a:t>Warnedowne Heritage Services Mission 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(the purpose which justifies our continuing existence)</a:t>
          </a:r>
        </a:p>
      </xdr:txBody>
    </xdr:sp>
    <xdr:clientData/>
  </xdr:twoCellAnchor>
  <xdr:twoCellAnchor>
    <xdr:from>
      <xdr:col>1</xdr:col>
      <xdr:colOff>466724</xdr:colOff>
      <xdr:row>13</xdr:row>
      <xdr:rowOff>38100</xdr:rowOff>
    </xdr:from>
    <xdr:to>
      <xdr:col>10</xdr:col>
      <xdr:colOff>266699</xdr:colOff>
      <xdr:row>14</xdr:row>
      <xdr:rowOff>7794</xdr:rowOff>
    </xdr:to>
    <xdr:sp macro="" textlink="">
      <xdr:nvSpPr>
        <xdr:cNvPr id="55" name="Text Box 135"/>
        <xdr:cNvSpPr txBox="1">
          <a:spLocks noChangeArrowheads="1"/>
        </xdr:cNvSpPr>
      </xdr:nvSpPr>
      <xdr:spPr bwMode="auto">
        <a:xfrm>
          <a:off x="1254701" y="4402282"/>
          <a:ext cx="6606021" cy="29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 Narrow"/>
            </a:rPr>
            <a:t>Service Outcomes </a:t>
          </a: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(what Warnedowne Heritage Services will directly achieve)</a:t>
          </a:r>
        </a:p>
        <a:p>
          <a:pPr algn="ctr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9525</xdr:colOff>
      <xdr:row>15</xdr:row>
      <xdr:rowOff>295274</xdr:rowOff>
    </xdr:from>
    <xdr:to>
      <xdr:col>3</xdr:col>
      <xdr:colOff>571499</xdr:colOff>
      <xdr:row>17</xdr:row>
      <xdr:rowOff>219074</xdr:rowOff>
    </xdr:to>
    <xdr:sp macro="" textlink="">
      <xdr:nvSpPr>
        <xdr:cNvPr id="2599" name="AutoShape 55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525" y="6115049"/>
          <a:ext cx="2933699" cy="504825"/>
        </a:xfrm>
        <a:prstGeom prst="roundRect">
          <a:avLst>
            <a:gd name="adj" fmla="val 16667"/>
          </a:avLst>
        </a:prstGeom>
        <a:solidFill>
          <a:srgbClr val="D6E3B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SO9 Reduced negative environmental impact from the facilities &amp; operations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35503</xdr:colOff>
      <xdr:row>14</xdr:row>
      <xdr:rowOff>28575</xdr:rowOff>
    </xdr:from>
    <xdr:to>
      <xdr:col>2</xdr:col>
      <xdr:colOff>426027</xdr:colOff>
      <xdr:row>15</xdr:row>
      <xdr:rowOff>238125</xdr:rowOff>
    </xdr:to>
    <xdr:sp macro="" textlink="">
      <xdr:nvSpPr>
        <xdr:cNvPr id="2601" name="AutoShape 55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35503" y="4819650"/>
          <a:ext cx="1962149" cy="1133475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  <a:scene3d>
          <a:camera prst="orthographicFront"/>
          <a:lightRig rig="threePt" dir="t"/>
        </a:scene3d>
        <a:sp3d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SO1 More people of all ages  from all parts of the community regularly visit the museum, archives &amp; heritage centres, and have a fun, welcoming &amp; safe experience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415638</xdr:colOff>
      <xdr:row>14</xdr:row>
      <xdr:rowOff>19051</xdr:rowOff>
    </xdr:from>
    <xdr:to>
      <xdr:col>4</xdr:col>
      <xdr:colOff>872836</xdr:colOff>
      <xdr:row>15</xdr:row>
      <xdr:rowOff>228602</xdr:rowOff>
    </xdr:to>
    <xdr:sp macro="" textlink="">
      <xdr:nvSpPr>
        <xdr:cNvPr id="2603" name="AutoShape 555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1987263" y="4810126"/>
          <a:ext cx="2114548" cy="1133476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SO2 More people engage with the history of Warnedowne to provoke thought &amp; emotions and develop their pride &amp; understanding of the heritage of the area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878896</xdr:colOff>
      <xdr:row>14</xdr:row>
      <xdr:rowOff>18184</xdr:rowOff>
    </xdr:from>
    <xdr:to>
      <xdr:col>6</xdr:col>
      <xdr:colOff>458931</xdr:colOff>
      <xdr:row>15</xdr:row>
      <xdr:rowOff>228600</xdr:rowOff>
    </xdr:to>
    <xdr:sp macro="" textlink="">
      <xdr:nvSpPr>
        <xdr:cNvPr id="2604" name="AutoShape 556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4107871" y="4809259"/>
          <a:ext cx="1084985" cy="1134341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SO3 More people come together to socialise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458931</xdr:colOff>
      <xdr:row>14</xdr:row>
      <xdr:rowOff>19049</xdr:rowOff>
    </xdr:from>
    <xdr:to>
      <xdr:col>8</xdr:col>
      <xdr:colOff>290080</xdr:colOff>
      <xdr:row>15</xdr:row>
      <xdr:rowOff>228599</xdr:rowOff>
    </xdr:to>
    <xdr:sp macro="" textlink="">
      <xdr:nvSpPr>
        <xdr:cNvPr id="2638" name="AutoShape 590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5192856" y="4810124"/>
          <a:ext cx="1240849" cy="1133475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SO4 People learn, develop, socialise &amp; contribute to society through volunteering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284884</xdr:colOff>
      <xdr:row>14</xdr:row>
      <xdr:rowOff>9524</xdr:rowOff>
    </xdr:from>
    <xdr:to>
      <xdr:col>10</xdr:col>
      <xdr:colOff>47625</xdr:colOff>
      <xdr:row>15</xdr:row>
      <xdr:rowOff>219075</xdr:rowOff>
    </xdr:to>
    <xdr:sp macro="" textlink="">
      <xdr:nvSpPr>
        <xdr:cNvPr id="2639" name="AutoShape 591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6428509" y="4791074"/>
          <a:ext cx="1239116" cy="1133476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SO5 People have easy access to information about Warnedowne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51955</xdr:colOff>
      <xdr:row>14</xdr:row>
      <xdr:rowOff>9525</xdr:rowOff>
    </xdr:from>
    <xdr:to>
      <xdr:col>11</xdr:col>
      <xdr:colOff>590550</xdr:colOff>
      <xdr:row>15</xdr:row>
      <xdr:rowOff>219075</xdr:rowOff>
    </xdr:to>
    <xdr:sp macro="" textlink="">
      <xdr:nvSpPr>
        <xdr:cNvPr id="2679" name="AutoShape 631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7671955" y="4800600"/>
          <a:ext cx="1338695" cy="1133475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SO6 The physical &amp; intellectual history of Warnedowne is preserved &amp; interpreted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647700</xdr:colOff>
      <xdr:row>16</xdr:row>
      <xdr:rowOff>9525</xdr:rowOff>
    </xdr:from>
    <xdr:to>
      <xdr:col>7</xdr:col>
      <xdr:colOff>85724</xdr:colOff>
      <xdr:row>17</xdr:row>
      <xdr:rowOff>219075</xdr:rowOff>
    </xdr:to>
    <xdr:sp macro="" textlink="">
      <xdr:nvSpPr>
        <xdr:cNvPr id="2681" name="AutoShape 633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3019425" y="6124575"/>
          <a:ext cx="2600324" cy="495300"/>
        </a:xfrm>
        <a:prstGeom prst="roundRect">
          <a:avLst>
            <a:gd name="adj" fmla="val 16667"/>
          </a:avLst>
        </a:prstGeom>
        <a:solidFill>
          <a:srgbClr val="E5B8B7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SO7 Sustainable financial position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142876</xdr:colOff>
      <xdr:row>16</xdr:row>
      <xdr:rowOff>9525</xdr:rowOff>
    </xdr:from>
    <xdr:to>
      <xdr:col>11</xdr:col>
      <xdr:colOff>590549</xdr:colOff>
      <xdr:row>17</xdr:row>
      <xdr:rowOff>219075</xdr:rowOff>
    </xdr:to>
    <xdr:sp macro="" textlink="">
      <xdr:nvSpPr>
        <xdr:cNvPr id="2682" name="AutoShape 634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5676901" y="6124575"/>
          <a:ext cx="3333748" cy="495300"/>
        </a:xfrm>
        <a:prstGeom prst="roundRect">
          <a:avLst>
            <a:gd name="adj" fmla="val 16667"/>
          </a:avLst>
        </a:prstGeom>
        <a:solidFill>
          <a:schemeClr val="tx2">
            <a:lumMod val="40000"/>
            <a:lumOff val="6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SO8 Good quality sustainable jobs for people, with the opportunity to develop high professional standards</a:t>
          </a:r>
        </a:p>
        <a:p>
          <a:pPr algn="ctr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504825</xdr:colOff>
      <xdr:row>0</xdr:row>
      <xdr:rowOff>578427</xdr:rowOff>
    </xdr:from>
    <xdr:to>
      <xdr:col>8</xdr:col>
      <xdr:colOff>28575</xdr:colOff>
      <xdr:row>2</xdr:row>
      <xdr:rowOff>19916</xdr:rowOff>
    </xdr:to>
    <xdr:sp macro="" textlink="">
      <xdr:nvSpPr>
        <xdr:cNvPr id="107" name="AutoShape 303"/>
        <xdr:cNvSpPr>
          <a:spLocks noChangeArrowheads="1"/>
        </xdr:cNvSpPr>
      </xdr:nvSpPr>
      <xdr:spPr bwMode="auto">
        <a:xfrm>
          <a:off x="2876550" y="578427"/>
          <a:ext cx="3295650" cy="49876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overall Vision for Warnedowne is</a:t>
          </a:r>
        </a:p>
        <a:p>
          <a:pPr algn="ctr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Building a better life for all</a:t>
          </a:r>
        </a:p>
        <a:p>
          <a:pPr algn="ctr" rtl="0">
            <a:defRPr sz="1000"/>
          </a:pPr>
          <a:endParaRPr lang="en-US" sz="1100" b="0" i="1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258906</xdr:colOff>
      <xdr:row>20</xdr:row>
      <xdr:rowOff>284882</xdr:rowOff>
    </xdr:from>
    <xdr:to>
      <xdr:col>1</xdr:col>
      <xdr:colOff>276225</xdr:colOff>
      <xdr:row>23</xdr:row>
      <xdr:rowOff>9525</xdr:rowOff>
    </xdr:to>
    <xdr:sp macro="" textlink="">
      <xdr:nvSpPr>
        <xdr:cNvPr id="2758" name="AutoShape 710"/>
        <xdr:cNvSpPr>
          <a:spLocks noChangeArrowheads="1"/>
        </xdr:cNvSpPr>
      </xdr:nvSpPr>
      <xdr:spPr bwMode="auto">
        <a:xfrm>
          <a:off x="258906" y="7685807"/>
          <a:ext cx="807894" cy="130579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Musuem, heritage house and church &amp;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140276</xdr:colOff>
      <xdr:row>20</xdr:row>
      <xdr:rowOff>285750</xdr:rowOff>
    </xdr:from>
    <xdr:to>
      <xdr:col>2</xdr:col>
      <xdr:colOff>247650</xdr:colOff>
      <xdr:row>23</xdr:row>
      <xdr:rowOff>9527</xdr:rowOff>
    </xdr:to>
    <xdr:sp macro="" textlink="">
      <xdr:nvSpPr>
        <xdr:cNvPr id="2760" name="AutoShape 712"/>
        <xdr:cNvSpPr>
          <a:spLocks noChangeArrowheads="1"/>
        </xdr:cNvSpPr>
      </xdr:nvSpPr>
      <xdr:spPr bwMode="auto">
        <a:xfrm>
          <a:off x="930851" y="7686675"/>
          <a:ext cx="888424" cy="130492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Exhibitions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141143</xdr:colOff>
      <xdr:row>20</xdr:row>
      <xdr:rowOff>285750</xdr:rowOff>
    </xdr:from>
    <xdr:to>
      <xdr:col>3</xdr:col>
      <xdr:colOff>350693</xdr:colOff>
      <xdr:row>23</xdr:row>
      <xdr:rowOff>9525</xdr:rowOff>
    </xdr:to>
    <xdr:sp macro="" textlink="">
      <xdr:nvSpPr>
        <xdr:cNvPr id="2762" name="AutoShape 714"/>
        <xdr:cNvSpPr>
          <a:spLocks noChangeArrowheads="1"/>
        </xdr:cNvSpPr>
      </xdr:nvSpPr>
      <xdr:spPr bwMode="auto">
        <a:xfrm>
          <a:off x="1712768" y="7686675"/>
          <a:ext cx="1009650" cy="13049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Education programmes for schools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471920</xdr:colOff>
      <xdr:row>19</xdr:row>
      <xdr:rowOff>360218</xdr:rowOff>
    </xdr:from>
    <xdr:to>
      <xdr:col>10</xdr:col>
      <xdr:colOff>271895</xdr:colOff>
      <xdr:row>20</xdr:row>
      <xdr:rowOff>169718</xdr:rowOff>
    </xdr:to>
    <xdr:sp macro="" textlink="">
      <xdr:nvSpPr>
        <xdr:cNvPr id="123" name="Text Box 135"/>
        <xdr:cNvSpPr txBox="1">
          <a:spLocks noChangeArrowheads="1"/>
        </xdr:cNvSpPr>
      </xdr:nvSpPr>
      <xdr:spPr bwMode="auto">
        <a:xfrm>
          <a:off x="1259897" y="7200900"/>
          <a:ext cx="6606021" cy="242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 Narrow"/>
            </a:rPr>
            <a:t>Service Outputs </a:t>
          </a: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(what  the Warnedowne Heritage Services delivers)</a:t>
          </a:r>
        </a:p>
        <a:p>
          <a:pPr algn="ctr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</xdr:col>
      <xdr:colOff>161925</xdr:colOff>
      <xdr:row>24</xdr:row>
      <xdr:rowOff>9518</xdr:rowOff>
    </xdr:from>
    <xdr:to>
      <xdr:col>2</xdr:col>
      <xdr:colOff>409574</xdr:colOff>
      <xdr:row>27</xdr:row>
      <xdr:rowOff>352419</xdr:rowOff>
    </xdr:to>
    <xdr:sp macro="" textlink="">
      <xdr:nvSpPr>
        <xdr:cNvPr id="61" name="AutoShape 1552"/>
        <xdr:cNvSpPr>
          <a:spLocks noChangeArrowheads="1"/>
        </xdr:cNvSpPr>
      </xdr:nvSpPr>
      <xdr:spPr bwMode="auto">
        <a:xfrm flipV="1">
          <a:off x="952500" y="9353543"/>
          <a:ext cx="1028699" cy="1295401"/>
        </a:xfrm>
        <a:prstGeom prst="downArrow">
          <a:avLst>
            <a:gd name="adj1" fmla="val 72010"/>
            <a:gd name="adj2" fmla="val 354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 pitchFamily="34" charset="0"/>
              <a:cs typeface="Times New Roman"/>
            </a:rPr>
            <a:t>Managing the collection &amp; interpretation </a:t>
          </a:r>
        </a:p>
      </xdr:txBody>
    </xdr:sp>
    <xdr:clientData/>
  </xdr:twoCellAnchor>
  <xdr:twoCellAnchor>
    <xdr:from>
      <xdr:col>1</xdr:col>
      <xdr:colOff>458931</xdr:colOff>
      <xdr:row>23</xdr:row>
      <xdr:rowOff>57153</xdr:rowOff>
    </xdr:from>
    <xdr:to>
      <xdr:col>10</xdr:col>
      <xdr:colOff>258906</xdr:colOff>
      <xdr:row>23</xdr:row>
      <xdr:rowOff>333375</xdr:rowOff>
    </xdr:to>
    <xdr:sp macro="" textlink="">
      <xdr:nvSpPr>
        <xdr:cNvPr id="80" name="Text Box 135"/>
        <xdr:cNvSpPr txBox="1">
          <a:spLocks noChangeArrowheads="1"/>
        </xdr:cNvSpPr>
      </xdr:nvSpPr>
      <xdr:spPr bwMode="auto">
        <a:xfrm>
          <a:off x="1249506" y="8972553"/>
          <a:ext cx="6629400" cy="276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 Narrow"/>
            </a:rPr>
            <a:t>Key Processes </a:t>
          </a: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(how the Warnedowne Heritage Services delivers the Service Outputs)</a:t>
          </a:r>
        </a:p>
        <a:p>
          <a:pPr algn="ctr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257175</xdr:colOff>
      <xdr:row>28</xdr:row>
      <xdr:rowOff>276225</xdr:rowOff>
    </xdr:from>
    <xdr:to>
      <xdr:col>2</xdr:col>
      <xdr:colOff>771525</xdr:colOff>
      <xdr:row>29</xdr:row>
      <xdr:rowOff>285750</xdr:rowOff>
    </xdr:to>
    <xdr:sp macro="" textlink="">
      <xdr:nvSpPr>
        <xdr:cNvPr id="4137" name="AutoShape 1553"/>
        <xdr:cNvSpPr>
          <a:spLocks noChangeArrowheads="1"/>
        </xdr:cNvSpPr>
      </xdr:nvSpPr>
      <xdr:spPr bwMode="auto">
        <a:xfrm>
          <a:off x="257175" y="10925175"/>
          <a:ext cx="2085975" cy="3524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en-GB">
              <a:latin typeface="Arial" pitchFamily="34" charset="0"/>
              <a:cs typeface="Arial" pitchFamily="34" charset="0"/>
            </a:rPr>
            <a:t>Recruitment</a:t>
          </a:r>
        </a:p>
      </xdr:txBody>
    </xdr:sp>
    <xdr:clientData/>
  </xdr:twoCellAnchor>
  <xdr:twoCellAnchor>
    <xdr:from>
      <xdr:col>5</xdr:col>
      <xdr:colOff>261506</xdr:colOff>
      <xdr:row>28</xdr:row>
      <xdr:rowOff>277957</xdr:rowOff>
    </xdr:from>
    <xdr:to>
      <xdr:col>9</xdr:col>
      <xdr:colOff>28575</xdr:colOff>
      <xdr:row>29</xdr:row>
      <xdr:rowOff>287482</xdr:rowOff>
    </xdr:to>
    <xdr:sp macro="" textlink="">
      <xdr:nvSpPr>
        <xdr:cNvPr id="87" name="AutoShape 1553"/>
        <xdr:cNvSpPr>
          <a:spLocks noChangeArrowheads="1"/>
        </xdr:cNvSpPr>
      </xdr:nvSpPr>
      <xdr:spPr bwMode="auto">
        <a:xfrm>
          <a:off x="4385831" y="10926907"/>
          <a:ext cx="2653144" cy="3524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Budgeting &amp; financial monitoring</a:t>
          </a:r>
        </a:p>
      </xdr:txBody>
    </xdr:sp>
    <xdr:clientData/>
  </xdr:twoCellAnchor>
  <xdr:twoCellAnchor>
    <xdr:from>
      <xdr:col>9</xdr:col>
      <xdr:colOff>76200</xdr:colOff>
      <xdr:row>28</xdr:row>
      <xdr:rowOff>277957</xdr:rowOff>
    </xdr:from>
    <xdr:to>
      <xdr:col>11</xdr:col>
      <xdr:colOff>342900</xdr:colOff>
      <xdr:row>29</xdr:row>
      <xdr:rowOff>277957</xdr:rowOff>
    </xdr:to>
    <xdr:sp macro="" textlink="">
      <xdr:nvSpPr>
        <xdr:cNvPr id="91" name="AutoShape 1553"/>
        <xdr:cNvSpPr>
          <a:spLocks noChangeArrowheads="1"/>
        </xdr:cNvSpPr>
      </xdr:nvSpPr>
      <xdr:spPr bwMode="auto">
        <a:xfrm>
          <a:off x="7086600" y="10926907"/>
          <a:ext cx="1676400" cy="3429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502226</xdr:colOff>
      <xdr:row>28</xdr:row>
      <xdr:rowOff>21648</xdr:rowOff>
    </xdr:from>
    <xdr:to>
      <xdr:col>10</xdr:col>
      <xdr:colOff>302201</xdr:colOff>
      <xdr:row>28</xdr:row>
      <xdr:rowOff>259773</xdr:rowOff>
    </xdr:to>
    <xdr:sp macro="" textlink="">
      <xdr:nvSpPr>
        <xdr:cNvPr id="98" name="Text Box 135"/>
        <xdr:cNvSpPr txBox="1">
          <a:spLocks noChangeArrowheads="1"/>
        </xdr:cNvSpPr>
      </xdr:nvSpPr>
      <xdr:spPr bwMode="auto">
        <a:xfrm>
          <a:off x="1292801" y="10670598"/>
          <a:ext cx="6629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 Narrow"/>
            </a:rPr>
            <a:t>Support Processes</a:t>
          </a:r>
          <a:endParaRPr lang="en-US" sz="11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200026</xdr:colOff>
      <xdr:row>32</xdr:row>
      <xdr:rowOff>123825</xdr:rowOff>
    </xdr:from>
    <xdr:to>
      <xdr:col>2</xdr:col>
      <xdr:colOff>266701</xdr:colOff>
      <xdr:row>33</xdr:row>
      <xdr:rowOff>238125</xdr:rowOff>
    </xdr:to>
    <xdr:sp macro="" textlink="">
      <xdr:nvSpPr>
        <xdr:cNvPr id="5078547" name="AutoShape 1555"/>
        <xdr:cNvSpPr>
          <a:spLocks noChangeArrowheads="1"/>
        </xdr:cNvSpPr>
      </xdr:nvSpPr>
      <xdr:spPr bwMode="auto">
        <a:xfrm>
          <a:off x="200026" y="13068300"/>
          <a:ext cx="1638300" cy="4476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buildings, collections &amp; archives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266700</xdr:colOff>
      <xdr:row>32</xdr:row>
      <xdr:rowOff>123825</xdr:rowOff>
    </xdr:from>
    <xdr:to>
      <xdr:col>3</xdr:col>
      <xdr:colOff>828675</xdr:colOff>
      <xdr:row>33</xdr:row>
      <xdr:rowOff>238125</xdr:rowOff>
    </xdr:to>
    <xdr:sp macro="" textlink="">
      <xdr:nvSpPr>
        <xdr:cNvPr id="5078548" name="AutoShape 1556"/>
        <xdr:cNvSpPr>
          <a:spLocks noChangeArrowheads="1"/>
        </xdr:cNvSpPr>
      </xdr:nvSpPr>
      <xdr:spPr bwMode="auto">
        <a:xfrm>
          <a:off x="1838325" y="13068300"/>
          <a:ext cx="1362075" cy="4476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Community needs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828674</xdr:colOff>
      <xdr:row>32</xdr:row>
      <xdr:rowOff>123825</xdr:rowOff>
    </xdr:from>
    <xdr:to>
      <xdr:col>5</xdr:col>
      <xdr:colOff>247649</xdr:colOff>
      <xdr:row>33</xdr:row>
      <xdr:rowOff>238125</xdr:rowOff>
    </xdr:to>
    <xdr:sp macro="" textlink="">
      <xdr:nvSpPr>
        <xdr:cNvPr id="5078549" name="AutoShape 1557"/>
        <xdr:cNvSpPr>
          <a:spLocks noChangeArrowheads="1"/>
        </xdr:cNvSpPr>
      </xdr:nvSpPr>
      <xdr:spPr bwMode="auto">
        <a:xfrm>
          <a:off x="3200399" y="13068300"/>
          <a:ext cx="1171575" cy="4476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Paid &amp; voluntary staff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561975</xdr:colOff>
      <xdr:row>30</xdr:row>
      <xdr:rowOff>81393</xdr:rowOff>
    </xdr:from>
    <xdr:to>
      <xdr:col>11</xdr:col>
      <xdr:colOff>47624</xdr:colOff>
      <xdr:row>31</xdr:row>
      <xdr:rowOff>389659</xdr:rowOff>
    </xdr:to>
    <xdr:sp macro="" textlink="">
      <xdr:nvSpPr>
        <xdr:cNvPr id="109" name="AutoShape 713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561975" y="11292318"/>
          <a:ext cx="7905749" cy="641641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Heritage Services team measures &amp; reviews performance  in relation to its Service Outcomes, continually enhances the Service Outputs (&amp; the way in which they are marketed) and continuously improves the way in which it operates 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(click here to see the Review &amp; Improvement process)</a:t>
          </a:r>
        </a:p>
      </xdr:txBody>
    </xdr:sp>
    <xdr:clientData/>
  </xdr:twoCellAnchor>
  <xdr:twoCellAnchor>
    <xdr:from>
      <xdr:col>1</xdr:col>
      <xdr:colOff>567171</xdr:colOff>
      <xdr:row>31</xdr:row>
      <xdr:rowOff>1075460</xdr:rowOff>
    </xdr:from>
    <xdr:to>
      <xdr:col>10</xdr:col>
      <xdr:colOff>367146</xdr:colOff>
      <xdr:row>32</xdr:row>
      <xdr:rowOff>62348</xdr:rowOff>
    </xdr:to>
    <xdr:sp macro="" textlink="">
      <xdr:nvSpPr>
        <xdr:cNvPr id="116" name="Text Box 135"/>
        <xdr:cNvSpPr txBox="1">
          <a:spLocks noChangeArrowheads="1"/>
        </xdr:cNvSpPr>
      </xdr:nvSpPr>
      <xdr:spPr bwMode="auto">
        <a:xfrm>
          <a:off x="1357746" y="12734060"/>
          <a:ext cx="6629400" cy="272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 Narrow"/>
            </a:rPr>
            <a:t>Inputs (our resources) </a:t>
          </a:r>
          <a:endParaRPr lang="en-US" sz="1100" b="1" i="0" u="none" strike="noStrike" baseline="0">
            <a:solidFill>
              <a:srgbClr val="000000"/>
            </a:solidFill>
            <a:latin typeface="Arial Narrow"/>
          </a:endParaRPr>
        </a:p>
        <a:p>
          <a:pPr algn="ctr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5</xdr:col>
      <xdr:colOff>247650</xdr:colOff>
      <xdr:row>32</xdr:row>
      <xdr:rowOff>123825</xdr:rowOff>
    </xdr:from>
    <xdr:to>
      <xdr:col>6</xdr:col>
      <xdr:colOff>523875</xdr:colOff>
      <xdr:row>33</xdr:row>
      <xdr:rowOff>238125</xdr:rowOff>
    </xdr:to>
    <xdr:sp macro="" textlink="">
      <xdr:nvSpPr>
        <xdr:cNvPr id="5078759" name="AutoShape 1767"/>
        <xdr:cNvSpPr>
          <a:spLocks noChangeArrowheads="1"/>
        </xdr:cNvSpPr>
      </xdr:nvSpPr>
      <xdr:spPr bwMode="auto">
        <a:xfrm>
          <a:off x="4371975" y="13068300"/>
          <a:ext cx="885825" cy="4476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Knowledge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523875</xdr:colOff>
      <xdr:row>32</xdr:row>
      <xdr:rowOff>123825</xdr:rowOff>
    </xdr:from>
    <xdr:to>
      <xdr:col>8</xdr:col>
      <xdr:colOff>200025</xdr:colOff>
      <xdr:row>33</xdr:row>
      <xdr:rowOff>238125</xdr:rowOff>
    </xdr:to>
    <xdr:sp macro="" textlink="">
      <xdr:nvSpPr>
        <xdr:cNvPr id="5078762" name="AutoShape 1770"/>
        <xdr:cNvSpPr>
          <a:spLocks noChangeArrowheads="1"/>
        </xdr:cNvSpPr>
      </xdr:nvSpPr>
      <xdr:spPr bwMode="auto">
        <a:xfrm>
          <a:off x="5257800" y="13068300"/>
          <a:ext cx="1085850" cy="4476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Partners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200025</xdr:colOff>
      <xdr:row>32</xdr:row>
      <xdr:rowOff>114300</xdr:rowOff>
    </xdr:from>
    <xdr:to>
      <xdr:col>10</xdr:col>
      <xdr:colOff>38099</xdr:colOff>
      <xdr:row>33</xdr:row>
      <xdr:rowOff>228600</xdr:rowOff>
    </xdr:to>
    <xdr:sp macro="" textlink="">
      <xdr:nvSpPr>
        <xdr:cNvPr id="5078773" name="AutoShape 1781"/>
        <xdr:cNvSpPr>
          <a:spLocks noChangeArrowheads="1"/>
        </xdr:cNvSpPr>
      </xdr:nvSpPr>
      <xdr:spPr bwMode="auto">
        <a:xfrm>
          <a:off x="6343650" y="13058775"/>
          <a:ext cx="1314449" cy="4476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Money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461527</xdr:colOff>
      <xdr:row>23</xdr:row>
      <xdr:rowOff>361948</xdr:rowOff>
    </xdr:from>
    <xdr:to>
      <xdr:col>11</xdr:col>
      <xdr:colOff>492700</xdr:colOff>
      <xdr:row>27</xdr:row>
      <xdr:rowOff>352424</xdr:rowOff>
    </xdr:to>
    <xdr:sp macro="" textlink="">
      <xdr:nvSpPr>
        <xdr:cNvPr id="84" name="AutoShape 1552"/>
        <xdr:cNvSpPr>
          <a:spLocks noChangeArrowheads="1"/>
        </xdr:cNvSpPr>
      </xdr:nvSpPr>
      <xdr:spPr bwMode="auto">
        <a:xfrm flipV="1">
          <a:off x="8081527" y="9344023"/>
          <a:ext cx="831273" cy="1304926"/>
        </a:xfrm>
        <a:prstGeom prst="downArrow">
          <a:avLst>
            <a:gd name="adj1" fmla="val 72010"/>
            <a:gd name="adj2" fmla="val 354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 pitchFamily="34" charset="0"/>
              <a:cs typeface="Times New Roman"/>
            </a:rPr>
            <a:t>Managing the cafe</a:t>
          </a:r>
        </a:p>
      </xdr:txBody>
    </xdr:sp>
    <xdr:clientData/>
  </xdr:twoCellAnchor>
  <xdr:twoCellAnchor>
    <xdr:from>
      <xdr:col>2</xdr:col>
      <xdr:colOff>180110</xdr:colOff>
      <xdr:row>24</xdr:row>
      <xdr:rowOff>9522</xdr:rowOff>
    </xdr:from>
    <xdr:to>
      <xdr:col>3</xdr:col>
      <xdr:colOff>333375</xdr:colOff>
      <xdr:row>28</xdr:row>
      <xdr:rowOff>4328</xdr:rowOff>
    </xdr:to>
    <xdr:sp macro="" textlink="">
      <xdr:nvSpPr>
        <xdr:cNvPr id="130" name="AutoShape 1552"/>
        <xdr:cNvSpPr>
          <a:spLocks noChangeArrowheads="1"/>
        </xdr:cNvSpPr>
      </xdr:nvSpPr>
      <xdr:spPr bwMode="auto">
        <a:xfrm flipV="1">
          <a:off x="1751735" y="9353547"/>
          <a:ext cx="953365" cy="1299731"/>
        </a:xfrm>
        <a:prstGeom prst="downArrow">
          <a:avLst>
            <a:gd name="adj1" fmla="val 72010"/>
            <a:gd name="adj2" fmla="val 354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 pitchFamily="34" charset="0"/>
              <a:cs typeface="Times New Roman"/>
            </a:rPr>
            <a:t>Planning &amp; delivering the schools progamme</a:t>
          </a:r>
        </a:p>
      </xdr:txBody>
    </xdr:sp>
    <xdr:clientData/>
  </xdr:twoCellAnchor>
  <xdr:twoCellAnchor>
    <xdr:from>
      <xdr:col>4</xdr:col>
      <xdr:colOff>137682</xdr:colOff>
      <xdr:row>23</xdr:row>
      <xdr:rowOff>361933</xdr:rowOff>
    </xdr:from>
    <xdr:to>
      <xdr:col>5</xdr:col>
      <xdr:colOff>171450</xdr:colOff>
      <xdr:row>27</xdr:row>
      <xdr:rowOff>352424</xdr:rowOff>
    </xdr:to>
    <xdr:sp macro="" textlink="">
      <xdr:nvSpPr>
        <xdr:cNvPr id="136" name="AutoShape 1552"/>
        <xdr:cNvSpPr>
          <a:spLocks noChangeArrowheads="1"/>
        </xdr:cNvSpPr>
      </xdr:nvSpPr>
      <xdr:spPr bwMode="auto">
        <a:xfrm flipV="1">
          <a:off x="3366657" y="9344008"/>
          <a:ext cx="929118" cy="1304941"/>
        </a:xfrm>
        <a:prstGeom prst="downArrow">
          <a:avLst>
            <a:gd name="adj1" fmla="val 72010"/>
            <a:gd name="adj2" fmla="val 354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 pitchFamily="34" charset="0"/>
              <a:cs typeface="Times New Roman"/>
            </a:rPr>
            <a:t>Planning &amp; delivering workshops</a:t>
          </a:r>
        </a:p>
      </xdr:txBody>
    </xdr:sp>
    <xdr:clientData/>
  </xdr:twoCellAnchor>
  <xdr:twoCellAnchor>
    <xdr:from>
      <xdr:col>3</xdr:col>
      <xdr:colOff>189632</xdr:colOff>
      <xdr:row>24</xdr:row>
      <xdr:rowOff>9516</xdr:rowOff>
    </xdr:from>
    <xdr:to>
      <xdr:col>4</xdr:col>
      <xdr:colOff>276225</xdr:colOff>
      <xdr:row>27</xdr:row>
      <xdr:rowOff>352424</xdr:rowOff>
    </xdr:to>
    <xdr:sp macro="" textlink="">
      <xdr:nvSpPr>
        <xdr:cNvPr id="142" name="AutoShape 1552"/>
        <xdr:cNvSpPr>
          <a:spLocks noChangeArrowheads="1"/>
        </xdr:cNvSpPr>
      </xdr:nvSpPr>
      <xdr:spPr bwMode="auto">
        <a:xfrm flipV="1">
          <a:off x="2561357" y="9353541"/>
          <a:ext cx="943843" cy="1295408"/>
        </a:xfrm>
        <a:prstGeom prst="downArrow">
          <a:avLst>
            <a:gd name="adj1" fmla="val 72010"/>
            <a:gd name="adj2" fmla="val 354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 pitchFamily="34" charset="0"/>
              <a:cs typeface="Times New Roman"/>
            </a:rPr>
            <a:t>Planning &amp; delivering the outreach programme </a:t>
          </a:r>
        </a:p>
      </xdr:txBody>
    </xdr:sp>
    <xdr:clientData/>
  </xdr:twoCellAnchor>
  <xdr:twoCellAnchor>
    <xdr:from>
      <xdr:col>5</xdr:col>
      <xdr:colOff>35502</xdr:colOff>
      <xdr:row>24</xdr:row>
      <xdr:rowOff>3461</xdr:rowOff>
    </xdr:from>
    <xdr:to>
      <xdr:col>6</xdr:col>
      <xdr:colOff>262371</xdr:colOff>
      <xdr:row>27</xdr:row>
      <xdr:rowOff>352424</xdr:rowOff>
    </xdr:to>
    <xdr:sp macro="" textlink="">
      <xdr:nvSpPr>
        <xdr:cNvPr id="144" name="AutoShape 1552"/>
        <xdr:cNvSpPr>
          <a:spLocks noChangeArrowheads="1"/>
        </xdr:cNvSpPr>
      </xdr:nvSpPr>
      <xdr:spPr bwMode="auto">
        <a:xfrm flipV="1">
          <a:off x="4159827" y="9347486"/>
          <a:ext cx="836469" cy="1301463"/>
        </a:xfrm>
        <a:prstGeom prst="downArrow">
          <a:avLst>
            <a:gd name="adj1" fmla="val 72010"/>
            <a:gd name="adj2" fmla="val 354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 pitchFamily="34" charset="0"/>
              <a:cs typeface="Times New Roman"/>
            </a:rPr>
            <a:t>Planning &amp; managing events</a:t>
          </a:r>
        </a:p>
      </xdr:txBody>
    </xdr:sp>
    <xdr:clientData/>
  </xdr:twoCellAnchor>
  <xdr:twoCellAnchor>
    <xdr:from>
      <xdr:col>0</xdr:col>
      <xdr:colOff>561975</xdr:colOff>
      <xdr:row>31</xdr:row>
      <xdr:rowOff>389657</xdr:rowOff>
    </xdr:from>
    <xdr:to>
      <xdr:col>11</xdr:col>
      <xdr:colOff>47625</xdr:colOff>
      <xdr:row>31</xdr:row>
      <xdr:rowOff>727361</xdr:rowOff>
    </xdr:to>
    <xdr:sp macro="" textlink="">
      <xdr:nvSpPr>
        <xdr:cNvPr id="145" name="AutoShape 1553">
          <a:hlinkClick xmlns:r="http://schemas.openxmlformats.org/officeDocument/2006/relationships" r:id="rId11"/>
        </xdr:cNvPr>
        <xdr:cNvSpPr>
          <a:spLocks noChangeArrowheads="1"/>
        </xdr:cNvSpPr>
      </xdr:nvSpPr>
      <xdr:spPr bwMode="auto">
        <a:xfrm>
          <a:off x="561975" y="12048257"/>
          <a:ext cx="7905750" cy="337704"/>
        </a:xfrm>
        <a:prstGeom prst="roundRect">
          <a:avLst>
            <a:gd name="adj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Click here to view the Service Development Plan showing innovation relating to Service Outputs </a:t>
          </a:r>
        </a:p>
      </xdr:txBody>
    </xdr:sp>
    <xdr:clientData/>
  </xdr:twoCellAnchor>
  <xdr:twoCellAnchor>
    <xdr:from>
      <xdr:col>0</xdr:col>
      <xdr:colOff>558521</xdr:colOff>
      <xdr:row>31</xdr:row>
      <xdr:rowOff>689264</xdr:rowOff>
    </xdr:from>
    <xdr:to>
      <xdr:col>11</xdr:col>
      <xdr:colOff>47625</xdr:colOff>
      <xdr:row>31</xdr:row>
      <xdr:rowOff>1026968</xdr:rowOff>
    </xdr:to>
    <xdr:sp macro="" textlink="">
      <xdr:nvSpPr>
        <xdr:cNvPr id="147" name="AutoShape 1553">
          <a:hlinkClick xmlns:r="http://schemas.openxmlformats.org/officeDocument/2006/relationships" r:id="rId12"/>
        </xdr:cNvPr>
        <xdr:cNvSpPr>
          <a:spLocks noChangeArrowheads="1"/>
        </xdr:cNvSpPr>
      </xdr:nvSpPr>
      <xdr:spPr bwMode="auto">
        <a:xfrm>
          <a:off x="558521" y="12347864"/>
          <a:ext cx="7909204" cy="337704"/>
        </a:xfrm>
        <a:prstGeom prst="roundRect">
          <a:avLst>
            <a:gd name="adj" fmla="val 16667"/>
          </a:avLst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Click here to view the Improvement Plan showing improvement relating to the way in which the organisation operates</a:t>
          </a:r>
        </a:p>
      </xdr:txBody>
    </xdr:sp>
    <xdr:clientData/>
  </xdr:twoCellAnchor>
  <xdr:twoCellAnchor>
    <xdr:from>
      <xdr:col>0</xdr:col>
      <xdr:colOff>2</xdr:colOff>
      <xdr:row>18</xdr:row>
      <xdr:rowOff>111702</xdr:rowOff>
    </xdr:from>
    <xdr:to>
      <xdr:col>0</xdr:col>
      <xdr:colOff>561978</xdr:colOff>
      <xdr:row>31</xdr:row>
      <xdr:rowOff>146339</xdr:rowOff>
    </xdr:to>
    <xdr:sp macro="" textlink="">
      <xdr:nvSpPr>
        <xdr:cNvPr id="151" name="Bent Arrow 150"/>
        <xdr:cNvSpPr/>
      </xdr:nvSpPr>
      <xdr:spPr bwMode="auto">
        <a:xfrm rot="16200000">
          <a:off x="-2241404" y="8887258"/>
          <a:ext cx="5044787" cy="561976"/>
        </a:xfrm>
        <a:prstGeom prst="bentArrow">
          <a:avLst>
            <a:gd name="adj1" fmla="val 23551"/>
            <a:gd name="adj2" fmla="val 25000"/>
            <a:gd name="adj3" fmla="val 25000"/>
            <a:gd name="adj4" fmla="val 42300"/>
          </a:avLst>
        </a:prstGeom>
        <a:solidFill>
          <a:schemeClr val="bg1">
            <a:lumMod val="8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endParaRPr lang="en-GB"/>
        </a:p>
      </xdr:txBody>
    </xdr:sp>
    <xdr:clientData/>
  </xdr:twoCellAnchor>
  <xdr:twoCellAnchor>
    <xdr:from>
      <xdr:col>11</xdr:col>
      <xdr:colOff>51087</xdr:colOff>
      <xdr:row>18</xdr:row>
      <xdr:rowOff>112567</xdr:rowOff>
    </xdr:from>
    <xdr:to>
      <xdr:col>11</xdr:col>
      <xdr:colOff>542924</xdr:colOff>
      <xdr:row>31</xdr:row>
      <xdr:rowOff>207814</xdr:rowOff>
    </xdr:to>
    <xdr:sp macro="" textlink="">
      <xdr:nvSpPr>
        <xdr:cNvPr id="153" name="Bent Arrow 152"/>
        <xdr:cNvSpPr/>
      </xdr:nvSpPr>
      <xdr:spPr bwMode="auto">
        <a:xfrm rot="10800000">
          <a:off x="8471187" y="6646717"/>
          <a:ext cx="491837" cy="5105397"/>
        </a:xfrm>
        <a:prstGeom prst="bentArrow">
          <a:avLst/>
        </a:prstGeom>
        <a:solidFill>
          <a:schemeClr val="bg1">
            <a:lumMod val="8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endParaRPr lang="en-GB"/>
        </a:p>
      </xdr:txBody>
    </xdr:sp>
    <xdr:clientData/>
  </xdr:twoCellAnchor>
  <xdr:twoCellAnchor>
    <xdr:from>
      <xdr:col>6</xdr:col>
      <xdr:colOff>161059</xdr:colOff>
      <xdr:row>24</xdr:row>
      <xdr:rowOff>9520</xdr:rowOff>
    </xdr:from>
    <xdr:to>
      <xdr:col>8</xdr:col>
      <xdr:colOff>704850</xdr:colOff>
      <xdr:row>28</xdr:row>
      <xdr:rowOff>4326</xdr:rowOff>
    </xdr:to>
    <xdr:sp macro="" textlink="">
      <xdr:nvSpPr>
        <xdr:cNvPr id="95" name="AutoShape 1552"/>
        <xdr:cNvSpPr>
          <a:spLocks noChangeArrowheads="1"/>
        </xdr:cNvSpPr>
      </xdr:nvSpPr>
      <xdr:spPr bwMode="auto">
        <a:xfrm flipV="1">
          <a:off x="4894984" y="9353545"/>
          <a:ext cx="1953491" cy="1299731"/>
        </a:xfrm>
        <a:prstGeom prst="downArrow">
          <a:avLst>
            <a:gd name="adj1" fmla="val 72010"/>
            <a:gd name="adj2" fmla="val 354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 pitchFamily="34" charset="0"/>
              <a:cs typeface="Times New Roman"/>
            </a:rPr>
            <a:t>Managing the archives, enquiry &amp; identification process</a:t>
          </a:r>
        </a:p>
      </xdr:txBody>
    </xdr:sp>
    <xdr:clientData/>
  </xdr:twoCellAnchor>
  <xdr:twoCellAnchor>
    <xdr:from>
      <xdr:col>8</xdr:col>
      <xdr:colOff>542925</xdr:colOff>
      <xdr:row>23</xdr:row>
      <xdr:rowOff>361944</xdr:rowOff>
    </xdr:from>
    <xdr:to>
      <xdr:col>9</xdr:col>
      <xdr:colOff>600075</xdr:colOff>
      <xdr:row>27</xdr:row>
      <xdr:rowOff>352423</xdr:rowOff>
    </xdr:to>
    <xdr:sp macro="" textlink="">
      <xdr:nvSpPr>
        <xdr:cNvPr id="96" name="AutoShape 1552"/>
        <xdr:cNvSpPr>
          <a:spLocks noChangeArrowheads="1"/>
        </xdr:cNvSpPr>
      </xdr:nvSpPr>
      <xdr:spPr bwMode="auto">
        <a:xfrm flipV="1">
          <a:off x="6686550" y="9344019"/>
          <a:ext cx="923925" cy="1304929"/>
        </a:xfrm>
        <a:prstGeom prst="downArrow">
          <a:avLst>
            <a:gd name="adj1" fmla="val 72010"/>
            <a:gd name="adj2" fmla="val 354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 pitchFamily="34" charset="0"/>
              <a:cs typeface="Times New Roman"/>
            </a:rPr>
            <a:t>Producing the 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 pitchFamily="34" charset="0"/>
              <a:cs typeface="Times New Roman"/>
            </a:rPr>
            <a:t>Catelogue</a:t>
          </a:r>
        </a:p>
      </xdr:txBody>
    </xdr:sp>
    <xdr:clientData/>
  </xdr:twoCellAnchor>
  <xdr:twoCellAnchor>
    <xdr:from>
      <xdr:col>9</xdr:col>
      <xdr:colOff>393121</xdr:colOff>
      <xdr:row>24</xdr:row>
      <xdr:rowOff>9518</xdr:rowOff>
    </xdr:from>
    <xdr:to>
      <xdr:col>10</xdr:col>
      <xdr:colOff>647700</xdr:colOff>
      <xdr:row>27</xdr:row>
      <xdr:rowOff>352421</xdr:rowOff>
    </xdr:to>
    <xdr:sp macro="" textlink="">
      <xdr:nvSpPr>
        <xdr:cNvPr id="97" name="AutoShape 1552"/>
        <xdr:cNvSpPr>
          <a:spLocks noChangeArrowheads="1"/>
        </xdr:cNvSpPr>
      </xdr:nvSpPr>
      <xdr:spPr bwMode="auto">
        <a:xfrm flipV="1">
          <a:off x="7403521" y="9353543"/>
          <a:ext cx="864179" cy="1295403"/>
        </a:xfrm>
        <a:prstGeom prst="downArrow">
          <a:avLst>
            <a:gd name="adj1" fmla="val 72010"/>
            <a:gd name="adj2" fmla="val 354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 Narrow" pitchFamily="34" charset="0"/>
            <a:cs typeface="Times New Roman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 pitchFamily="34" charset="0"/>
              <a:cs typeface="Times New Roman"/>
            </a:rPr>
            <a:t>Managing the shop</a:t>
          </a:r>
        </a:p>
      </xdr:txBody>
    </xdr:sp>
    <xdr:clientData/>
  </xdr:twoCellAnchor>
  <xdr:twoCellAnchor>
    <xdr:from>
      <xdr:col>3</xdr:col>
      <xdr:colOff>211283</xdr:colOff>
      <xdr:row>20</xdr:row>
      <xdr:rowOff>294410</xdr:rowOff>
    </xdr:from>
    <xdr:to>
      <xdr:col>4</xdr:col>
      <xdr:colOff>333375</xdr:colOff>
      <xdr:row>23</xdr:row>
      <xdr:rowOff>1</xdr:rowOff>
    </xdr:to>
    <xdr:sp macro="" textlink="">
      <xdr:nvSpPr>
        <xdr:cNvPr id="47" name="AutoShape 714"/>
        <xdr:cNvSpPr>
          <a:spLocks noChangeArrowheads="1"/>
        </xdr:cNvSpPr>
      </xdr:nvSpPr>
      <xdr:spPr bwMode="auto">
        <a:xfrm>
          <a:off x="2583008" y="7695335"/>
          <a:ext cx="979342" cy="128674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Outreach</a:t>
          </a: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programme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163658</xdr:colOff>
      <xdr:row>20</xdr:row>
      <xdr:rowOff>295274</xdr:rowOff>
    </xdr:from>
    <xdr:to>
      <xdr:col>5</xdr:col>
      <xdr:colOff>192232</xdr:colOff>
      <xdr:row>23</xdr:row>
      <xdr:rowOff>0</xdr:rowOff>
    </xdr:to>
    <xdr:sp macro="" textlink="">
      <xdr:nvSpPr>
        <xdr:cNvPr id="70" name="AutoShape 714"/>
        <xdr:cNvSpPr>
          <a:spLocks noChangeArrowheads="1"/>
        </xdr:cNvSpPr>
      </xdr:nvSpPr>
      <xdr:spPr bwMode="auto">
        <a:xfrm>
          <a:off x="3392633" y="7696199"/>
          <a:ext cx="923924" cy="128587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Workshops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64087</xdr:colOff>
      <xdr:row>20</xdr:row>
      <xdr:rowOff>295274</xdr:rowOff>
    </xdr:from>
    <xdr:to>
      <xdr:col>6</xdr:col>
      <xdr:colOff>136824</xdr:colOff>
      <xdr:row>22</xdr:row>
      <xdr:rowOff>390524</xdr:rowOff>
    </xdr:to>
    <xdr:sp macro="" textlink="">
      <xdr:nvSpPr>
        <xdr:cNvPr id="78" name="AutoShape 713"/>
        <xdr:cNvSpPr>
          <a:spLocks noChangeArrowheads="1"/>
        </xdr:cNvSpPr>
      </xdr:nvSpPr>
      <xdr:spPr bwMode="auto">
        <a:xfrm>
          <a:off x="4188412" y="7696199"/>
          <a:ext cx="682337" cy="12858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Events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590551</xdr:colOff>
      <xdr:row>20</xdr:row>
      <xdr:rowOff>295276</xdr:rowOff>
    </xdr:from>
    <xdr:to>
      <xdr:col>6</xdr:col>
      <xdr:colOff>733425</xdr:colOff>
      <xdr:row>23</xdr:row>
      <xdr:rowOff>0</xdr:rowOff>
    </xdr:to>
    <xdr:sp macro="" textlink="">
      <xdr:nvSpPr>
        <xdr:cNvPr id="2761" name="AutoShape 713"/>
        <xdr:cNvSpPr>
          <a:spLocks noChangeArrowheads="1"/>
        </xdr:cNvSpPr>
      </xdr:nvSpPr>
      <xdr:spPr bwMode="auto">
        <a:xfrm>
          <a:off x="4714876" y="7696201"/>
          <a:ext cx="752474" cy="128587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Archive service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538600</xdr:colOff>
      <xdr:row>20</xdr:row>
      <xdr:rowOff>295275</xdr:rowOff>
    </xdr:from>
    <xdr:to>
      <xdr:col>8</xdr:col>
      <xdr:colOff>133350</xdr:colOff>
      <xdr:row>23</xdr:row>
      <xdr:rowOff>0</xdr:rowOff>
    </xdr:to>
    <xdr:sp macro="" textlink="">
      <xdr:nvSpPr>
        <xdr:cNvPr id="73" name="AutoShape 714"/>
        <xdr:cNvSpPr>
          <a:spLocks noChangeArrowheads="1"/>
        </xdr:cNvSpPr>
      </xdr:nvSpPr>
      <xdr:spPr bwMode="auto">
        <a:xfrm>
          <a:off x="5272525" y="7696200"/>
          <a:ext cx="1004450" cy="12858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Enquiry &amp; identification service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4</xdr:colOff>
      <xdr:row>20</xdr:row>
      <xdr:rowOff>295274</xdr:rowOff>
    </xdr:from>
    <xdr:to>
      <xdr:col>9</xdr:col>
      <xdr:colOff>123824</xdr:colOff>
      <xdr:row>23</xdr:row>
      <xdr:rowOff>0</xdr:rowOff>
    </xdr:to>
    <xdr:sp macro="" textlink="">
      <xdr:nvSpPr>
        <xdr:cNvPr id="71" name="AutoShape 714"/>
        <xdr:cNvSpPr>
          <a:spLocks noChangeArrowheads="1"/>
        </xdr:cNvSpPr>
      </xdr:nvSpPr>
      <xdr:spPr bwMode="auto">
        <a:xfrm>
          <a:off x="6143629" y="7696199"/>
          <a:ext cx="990595" cy="128587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Advice for other Council departments &amp; partners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2595</xdr:colOff>
      <xdr:row>20</xdr:row>
      <xdr:rowOff>304798</xdr:rowOff>
    </xdr:from>
    <xdr:to>
      <xdr:col>10</xdr:col>
      <xdr:colOff>257174</xdr:colOff>
      <xdr:row>22</xdr:row>
      <xdr:rowOff>390524</xdr:rowOff>
    </xdr:to>
    <xdr:sp macro="" textlink="">
      <xdr:nvSpPr>
        <xdr:cNvPr id="74" name="AutoShape 713"/>
        <xdr:cNvSpPr>
          <a:spLocks noChangeArrowheads="1"/>
        </xdr:cNvSpPr>
      </xdr:nvSpPr>
      <xdr:spPr bwMode="auto">
        <a:xfrm>
          <a:off x="7012995" y="7705723"/>
          <a:ext cx="864179" cy="127635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Catelogue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118629</xdr:colOff>
      <xdr:row>20</xdr:row>
      <xdr:rowOff>294408</xdr:rowOff>
    </xdr:from>
    <xdr:to>
      <xdr:col>10</xdr:col>
      <xdr:colOff>710911</xdr:colOff>
      <xdr:row>23</xdr:row>
      <xdr:rowOff>0</xdr:rowOff>
    </xdr:to>
    <xdr:sp macro="" textlink="">
      <xdr:nvSpPr>
        <xdr:cNvPr id="83" name="AutoShape 713"/>
        <xdr:cNvSpPr>
          <a:spLocks noChangeArrowheads="1"/>
        </xdr:cNvSpPr>
      </xdr:nvSpPr>
      <xdr:spPr bwMode="auto">
        <a:xfrm>
          <a:off x="7738629" y="7695333"/>
          <a:ext cx="592282" cy="128674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Shop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581025</xdr:colOff>
      <xdr:row>20</xdr:row>
      <xdr:rowOff>295276</xdr:rowOff>
    </xdr:from>
    <xdr:to>
      <xdr:col>11</xdr:col>
      <xdr:colOff>373207</xdr:colOff>
      <xdr:row>23</xdr:row>
      <xdr:rowOff>0</xdr:rowOff>
    </xdr:to>
    <xdr:sp macro="" textlink="">
      <xdr:nvSpPr>
        <xdr:cNvPr id="75" name="AutoShape 713"/>
        <xdr:cNvSpPr>
          <a:spLocks noChangeArrowheads="1"/>
        </xdr:cNvSpPr>
      </xdr:nvSpPr>
      <xdr:spPr bwMode="auto">
        <a:xfrm>
          <a:off x="8201025" y="7696201"/>
          <a:ext cx="592282" cy="128587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Cafe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123825</xdr:colOff>
      <xdr:row>24</xdr:row>
      <xdr:rowOff>9523</xdr:rowOff>
    </xdr:from>
    <xdr:to>
      <xdr:col>1</xdr:col>
      <xdr:colOff>390525</xdr:colOff>
      <xdr:row>28</xdr:row>
      <xdr:rowOff>4329</xdr:rowOff>
    </xdr:to>
    <xdr:sp macro="" textlink="">
      <xdr:nvSpPr>
        <xdr:cNvPr id="99" name="AutoShape 1552"/>
        <xdr:cNvSpPr>
          <a:spLocks noChangeArrowheads="1"/>
        </xdr:cNvSpPr>
      </xdr:nvSpPr>
      <xdr:spPr bwMode="auto">
        <a:xfrm flipV="1">
          <a:off x="123825" y="9353548"/>
          <a:ext cx="1057275" cy="1299731"/>
        </a:xfrm>
        <a:prstGeom prst="downArrow">
          <a:avLst>
            <a:gd name="adj1" fmla="val 72010"/>
            <a:gd name="adj2" fmla="val 3548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 Narrow" pitchFamily="34" charset="0"/>
              <a:cs typeface="Times New Roman"/>
            </a:rPr>
            <a:t>Facility management</a:t>
          </a:r>
        </a:p>
      </xdr:txBody>
    </xdr:sp>
    <xdr:clientData/>
  </xdr:twoCellAnchor>
  <xdr:twoCellAnchor>
    <xdr:from>
      <xdr:col>3</xdr:col>
      <xdr:colOff>19050</xdr:colOff>
      <xdr:row>28</xdr:row>
      <xdr:rowOff>266700</xdr:rowOff>
    </xdr:from>
    <xdr:to>
      <xdr:col>5</xdr:col>
      <xdr:colOff>209550</xdr:colOff>
      <xdr:row>29</xdr:row>
      <xdr:rowOff>276225</xdr:rowOff>
    </xdr:to>
    <xdr:sp macro="" textlink="">
      <xdr:nvSpPr>
        <xdr:cNvPr id="85" name="AutoShape 1553"/>
        <xdr:cNvSpPr>
          <a:spLocks noChangeArrowheads="1"/>
        </xdr:cNvSpPr>
      </xdr:nvSpPr>
      <xdr:spPr bwMode="auto">
        <a:xfrm>
          <a:off x="2390775" y="10915650"/>
          <a:ext cx="1943100" cy="3524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en-GB">
              <a:latin typeface="Arial" pitchFamily="34" charset="0"/>
              <a:cs typeface="Arial" pitchFamily="34" charset="0"/>
            </a:rPr>
            <a:t>Learning</a:t>
          </a:r>
          <a:r>
            <a:rPr lang="en-GB" baseline="0">
              <a:latin typeface="Arial" pitchFamily="34" charset="0"/>
              <a:cs typeface="Arial" pitchFamily="34" charset="0"/>
            </a:rPr>
            <a:t> &amp; development</a:t>
          </a:r>
          <a:endParaRPr lang="en-GB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38100</xdr:colOff>
      <xdr:row>32</xdr:row>
      <xdr:rowOff>104775</xdr:rowOff>
    </xdr:from>
    <xdr:to>
      <xdr:col>11</xdr:col>
      <xdr:colOff>381000</xdr:colOff>
      <xdr:row>33</xdr:row>
      <xdr:rowOff>219075</xdr:rowOff>
    </xdr:to>
    <xdr:sp macro="" textlink="">
      <xdr:nvSpPr>
        <xdr:cNvPr id="94" name="AutoShape 1781"/>
        <xdr:cNvSpPr>
          <a:spLocks noChangeArrowheads="1"/>
        </xdr:cNvSpPr>
      </xdr:nvSpPr>
      <xdr:spPr bwMode="auto">
        <a:xfrm>
          <a:off x="7658100" y="13049250"/>
          <a:ext cx="1143000" cy="4476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Time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400050</xdr:colOff>
      <xdr:row>5</xdr:row>
      <xdr:rowOff>227734</xdr:rowOff>
    </xdr:from>
    <xdr:to>
      <xdr:col>6</xdr:col>
      <xdr:colOff>19052</xdr:colOff>
      <xdr:row>9</xdr:row>
      <xdr:rowOff>0</xdr:rowOff>
    </xdr:to>
    <xdr:sp macro="" textlink="">
      <xdr:nvSpPr>
        <xdr:cNvPr id="2427" name="AutoShape 379"/>
        <xdr:cNvSpPr>
          <a:spLocks noChangeArrowheads="1"/>
        </xdr:cNvSpPr>
      </xdr:nvSpPr>
      <xdr:spPr bwMode="auto">
        <a:xfrm>
          <a:off x="3629025" y="2580409"/>
          <a:ext cx="1123952" cy="100099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IO4 Reduced social isolation &amp; fear &amp; increased social interaction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19050</xdr:colOff>
      <xdr:row>5</xdr:row>
      <xdr:rowOff>227735</xdr:rowOff>
    </xdr:from>
    <xdr:to>
      <xdr:col>7</xdr:col>
      <xdr:colOff>104775</xdr:colOff>
      <xdr:row>8</xdr:row>
      <xdr:rowOff>219074</xdr:rowOff>
    </xdr:to>
    <xdr:sp macro="" textlink="">
      <xdr:nvSpPr>
        <xdr:cNvPr id="2428" name="AutoShape 380"/>
        <xdr:cNvSpPr>
          <a:spLocks noChangeArrowheads="1"/>
        </xdr:cNvSpPr>
      </xdr:nvSpPr>
      <xdr:spPr bwMode="auto">
        <a:xfrm>
          <a:off x="4752975" y="2580410"/>
          <a:ext cx="885825" cy="100098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IO5 Thriving voluntary sector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101306</xdr:colOff>
      <xdr:row>5</xdr:row>
      <xdr:rowOff>227736</xdr:rowOff>
    </xdr:from>
    <xdr:to>
      <xdr:col>8</xdr:col>
      <xdr:colOff>257175</xdr:colOff>
      <xdr:row>9</xdr:row>
      <xdr:rowOff>0</xdr:rowOff>
    </xdr:to>
    <xdr:sp macro="" textlink="">
      <xdr:nvSpPr>
        <xdr:cNvPr id="2426" name="AutoShape 378"/>
        <xdr:cNvSpPr>
          <a:spLocks noChangeArrowheads="1"/>
        </xdr:cNvSpPr>
      </xdr:nvSpPr>
      <xdr:spPr bwMode="auto">
        <a:xfrm>
          <a:off x="5635331" y="2580411"/>
          <a:ext cx="765469" cy="100098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IO6 Healthier, more active minds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607435</xdr:colOff>
      <xdr:row>4</xdr:row>
      <xdr:rowOff>9525</xdr:rowOff>
    </xdr:from>
    <xdr:to>
      <xdr:col>11</xdr:col>
      <xdr:colOff>112132</xdr:colOff>
      <xdr:row>5</xdr:row>
      <xdr:rowOff>228600</xdr:rowOff>
    </xdr:to>
    <xdr:cxnSp macro="">
      <xdr:nvCxnSpPr>
        <xdr:cNvPr id="120" name="Straight Connector 119"/>
        <xdr:cNvCxnSpPr>
          <a:stCxn id="2355" idx="2"/>
          <a:endCxn id="2430" idx="0"/>
        </xdr:cNvCxnSpPr>
      </xdr:nvCxnSpPr>
      <xdr:spPr bwMode="auto">
        <a:xfrm>
          <a:off x="7617835" y="1895475"/>
          <a:ext cx="914397" cy="685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</xdr:col>
      <xdr:colOff>187038</xdr:colOff>
      <xdr:row>4</xdr:row>
      <xdr:rowOff>9525</xdr:rowOff>
    </xdr:from>
    <xdr:to>
      <xdr:col>3</xdr:col>
      <xdr:colOff>187036</xdr:colOff>
      <xdr:row>5</xdr:row>
      <xdr:rowOff>228601</xdr:rowOff>
    </xdr:to>
    <xdr:cxnSp macro="">
      <xdr:nvCxnSpPr>
        <xdr:cNvPr id="125" name="Straight Connector 124"/>
        <xdr:cNvCxnSpPr>
          <a:stCxn id="2349" idx="2"/>
          <a:endCxn id="2409" idx="0"/>
        </xdr:cNvCxnSpPr>
      </xdr:nvCxnSpPr>
      <xdr:spPr bwMode="auto">
        <a:xfrm flipH="1">
          <a:off x="1758663" y="1895475"/>
          <a:ext cx="800098" cy="685801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187036</xdr:colOff>
      <xdr:row>4</xdr:row>
      <xdr:rowOff>9525</xdr:rowOff>
    </xdr:from>
    <xdr:to>
      <xdr:col>3</xdr:col>
      <xdr:colOff>561976</xdr:colOff>
      <xdr:row>5</xdr:row>
      <xdr:rowOff>228600</xdr:rowOff>
    </xdr:to>
    <xdr:cxnSp macro="">
      <xdr:nvCxnSpPr>
        <xdr:cNvPr id="131" name="Straight Connector 130"/>
        <xdr:cNvCxnSpPr>
          <a:stCxn id="2349" idx="2"/>
          <a:endCxn id="2431" idx="0"/>
        </xdr:cNvCxnSpPr>
      </xdr:nvCxnSpPr>
      <xdr:spPr bwMode="auto">
        <a:xfrm>
          <a:off x="2558761" y="1895475"/>
          <a:ext cx="374940" cy="6858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187036</xdr:colOff>
      <xdr:row>4</xdr:row>
      <xdr:rowOff>9525</xdr:rowOff>
    </xdr:from>
    <xdr:to>
      <xdr:col>5</xdr:col>
      <xdr:colOff>66676</xdr:colOff>
      <xdr:row>5</xdr:row>
      <xdr:rowOff>227734</xdr:rowOff>
    </xdr:to>
    <xdr:cxnSp macro="">
      <xdr:nvCxnSpPr>
        <xdr:cNvPr id="140" name="Straight Connector 139"/>
        <xdr:cNvCxnSpPr>
          <a:stCxn id="2349" idx="2"/>
          <a:endCxn id="2427" idx="0"/>
        </xdr:cNvCxnSpPr>
      </xdr:nvCxnSpPr>
      <xdr:spPr bwMode="auto">
        <a:xfrm>
          <a:off x="2558761" y="1895475"/>
          <a:ext cx="1632240" cy="68493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187036</xdr:colOff>
      <xdr:row>4</xdr:row>
      <xdr:rowOff>9525</xdr:rowOff>
    </xdr:from>
    <xdr:to>
      <xdr:col>6</xdr:col>
      <xdr:colOff>461963</xdr:colOff>
      <xdr:row>5</xdr:row>
      <xdr:rowOff>227735</xdr:rowOff>
    </xdr:to>
    <xdr:cxnSp macro="">
      <xdr:nvCxnSpPr>
        <xdr:cNvPr id="158" name="Straight Connector 157"/>
        <xdr:cNvCxnSpPr>
          <a:stCxn id="2349" idx="2"/>
          <a:endCxn id="2428" idx="0"/>
        </xdr:cNvCxnSpPr>
      </xdr:nvCxnSpPr>
      <xdr:spPr bwMode="auto">
        <a:xfrm>
          <a:off x="2558761" y="1895475"/>
          <a:ext cx="2637127" cy="68493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</xdr:col>
      <xdr:colOff>484041</xdr:colOff>
      <xdr:row>4</xdr:row>
      <xdr:rowOff>9525</xdr:rowOff>
    </xdr:from>
    <xdr:to>
      <xdr:col>8</xdr:col>
      <xdr:colOff>76200</xdr:colOff>
      <xdr:row>5</xdr:row>
      <xdr:rowOff>227736</xdr:rowOff>
    </xdr:to>
    <xdr:cxnSp macro="">
      <xdr:nvCxnSpPr>
        <xdr:cNvPr id="275" name="Straight Connector 274"/>
        <xdr:cNvCxnSpPr>
          <a:stCxn id="2353" idx="2"/>
          <a:endCxn id="2426" idx="0"/>
        </xdr:cNvCxnSpPr>
      </xdr:nvCxnSpPr>
      <xdr:spPr bwMode="auto">
        <a:xfrm flipH="1">
          <a:off x="6018066" y="1895475"/>
          <a:ext cx="201759" cy="68493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</xdr:col>
      <xdr:colOff>243321</xdr:colOff>
      <xdr:row>5</xdr:row>
      <xdr:rowOff>229465</xdr:rowOff>
    </xdr:from>
    <xdr:to>
      <xdr:col>9</xdr:col>
      <xdr:colOff>142875</xdr:colOff>
      <xdr:row>9</xdr:row>
      <xdr:rowOff>0</xdr:rowOff>
    </xdr:to>
    <xdr:sp macro="" textlink="">
      <xdr:nvSpPr>
        <xdr:cNvPr id="2420" name="AutoShape 372"/>
        <xdr:cNvSpPr>
          <a:spLocks noChangeArrowheads="1"/>
        </xdr:cNvSpPr>
      </xdr:nvSpPr>
      <xdr:spPr bwMode="auto">
        <a:xfrm>
          <a:off x="6386946" y="2582140"/>
          <a:ext cx="766329" cy="99926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IO7 People learn more &amp; share this learning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142875</xdr:colOff>
      <xdr:row>5</xdr:row>
      <xdr:rowOff>230332</xdr:rowOff>
    </xdr:from>
    <xdr:to>
      <xdr:col>10</xdr:col>
      <xdr:colOff>496165</xdr:colOff>
      <xdr:row>9</xdr:row>
      <xdr:rowOff>0</xdr:rowOff>
    </xdr:to>
    <xdr:sp macro="" textlink="">
      <xdr:nvSpPr>
        <xdr:cNvPr id="2415" name="AutoShape 367"/>
        <xdr:cNvSpPr>
          <a:spLocks noChangeArrowheads="1"/>
        </xdr:cNvSpPr>
      </xdr:nvSpPr>
      <xdr:spPr bwMode="auto">
        <a:xfrm>
          <a:off x="7153275" y="2583007"/>
          <a:ext cx="962890" cy="99839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IO8 Increased opportunities &amp; aspirations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497895</xdr:colOff>
      <xdr:row>5</xdr:row>
      <xdr:rowOff>228600</xdr:rowOff>
    </xdr:from>
    <xdr:to>
      <xdr:col>11</xdr:col>
      <xdr:colOff>526469</xdr:colOff>
      <xdr:row>9</xdr:row>
      <xdr:rowOff>0</xdr:rowOff>
    </xdr:to>
    <xdr:sp macro="" textlink="">
      <xdr:nvSpPr>
        <xdr:cNvPr id="2430" name="AutoShape 382"/>
        <xdr:cNvSpPr>
          <a:spLocks noChangeArrowheads="1"/>
        </xdr:cNvSpPr>
      </xdr:nvSpPr>
      <xdr:spPr bwMode="auto">
        <a:xfrm>
          <a:off x="8117895" y="2581275"/>
          <a:ext cx="828674" cy="10001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IO9 Increased inward investment &amp; business activity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626486</xdr:colOff>
      <xdr:row>4</xdr:row>
      <xdr:rowOff>9525</xdr:rowOff>
    </xdr:from>
    <xdr:to>
      <xdr:col>9</xdr:col>
      <xdr:colOff>607435</xdr:colOff>
      <xdr:row>5</xdr:row>
      <xdr:rowOff>229465</xdr:rowOff>
    </xdr:to>
    <xdr:cxnSp macro="">
      <xdr:nvCxnSpPr>
        <xdr:cNvPr id="313" name="Straight Connector 312"/>
        <xdr:cNvCxnSpPr>
          <a:stCxn id="2355" idx="2"/>
          <a:endCxn id="2420" idx="0"/>
        </xdr:cNvCxnSpPr>
      </xdr:nvCxnSpPr>
      <xdr:spPr bwMode="auto">
        <a:xfrm flipH="1">
          <a:off x="6770111" y="1895475"/>
          <a:ext cx="847724" cy="68666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9</xdr:col>
      <xdr:colOff>607435</xdr:colOff>
      <xdr:row>4</xdr:row>
      <xdr:rowOff>9525</xdr:rowOff>
    </xdr:from>
    <xdr:to>
      <xdr:col>10</xdr:col>
      <xdr:colOff>62345</xdr:colOff>
      <xdr:row>5</xdr:row>
      <xdr:rowOff>230332</xdr:rowOff>
    </xdr:to>
    <xdr:cxnSp macro="">
      <xdr:nvCxnSpPr>
        <xdr:cNvPr id="325" name="Straight Connector 324"/>
        <xdr:cNvCxnSpPr>
          <a:stCxn id="2355" idx="2"/>
        </xdr:cNvCxnSpPr>
      </xdr:nvCxnSpPr>
      <xdr:spPr bwMode="auto">
        <a:xfrm>
          <a:off x="7617835" y="1895475"/>
          <a:ext cx="64510" cy="68753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190500</xdr:colOff>
      <xdr:row>4</xdr:row>
      <xdr:rowOff>190500</xdr:rowOff>
    </xdr:from>
    <xdr:to>
      <xdr:col>10</xdr:col>
      <xdr:colOff>428625</xdr:colOff>
      <xdr:row>5</xdr:row>
      <xdr:rowOff>38100</xdr:rowOff>
    </xdr:to>
    <xdr:sp macro="" textlink="">
      <xdr:nvSpPr>
        <xdr:cNvPr id="2408" name="Text Box 360"/>
        <xdr:cNvSpPr txBox="1">
          <a:spLocks noChangeArrowheads="1"/>
        </xdr:cNvSpPr>
      </xdr:nvSpPr>
      <xdr:spPr bwMode="auto">
        <a:xfrm>
          <a:off x="981075" y="2076450"/>
          <a:ext cx="7067550" cy="314325"/>
        </a:xfrm>
        <a:prstGeom prst="rect">
          <a:avLst/>
        </a:prstGeom>
        <a:solidFill>
          <a:schemeClr val="bg1">
            <a:lumMod val="85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 Narrow"/>
            </a:rPr>
            <a:t>Intermediate Outcomes </a:t>
          </a:r>
          <a:r>
            <a:rPr lang="en-US" sz="1100" b="1" i="0" u="none" strike="noStrike" baseline="0">
              <a:solidFill>
                <a:srgbClr val="000000"/>
              </a:solidFill>
              <a:latin typeface="Arial Narrow"/>
            </a:rPr>
            <a:t> (what we will achieve in conjunction with partners &amp; other providers of cultural services)</a:t>
          </a:r>
        </a:p>
        <a:p>
          <a:pPr algn="ctr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647700</xdr:colOff>
      <xdr:row>11</xdr:row>
      <xdr:rowOff>9526</xdr:rowOff>
    </xdr:from>
    <xdr:to>
      <xdr:col>10</xdr:col>
      <xdr:colOff>676275</xdr:colOff>
      <xdr:row>13</xdr:row>
      <xdr:rowOff>9526</xdr:rowOff>
    </xdr:to>
    <xdr:sp macro="" textlink="">
      <xdr:nvSpPr>
        <xdr:cNvPr id="2482" name="AutoShape 434"/>
        <xdr:cNvSpPr>
          <a:spLocks noChangeArrowheads="1"/>
        </xdr:cNvSpPr>
      </xdr:nvSpPr>
      <xdr:spPr bwMode="auto">
        <a:xfrm>
          <a:off x="647700" y="4057651"/>
          <a:ext cx="7648575" cy="51435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1" i="1" u="none" strike="noStrike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Heritage Services exists to make a significant contribution to the above Outcomes, through bringing together a unique mix of expertise, collections, facilities and community support for the services </a:t>
          </a:r>
        </a:p>
        <a:p>
          <a:pPr algn="l" rtl="0">
            <a:defRPr sz="1000"/>
          </a:pPr>
          <a:endParaRPr lang="en-US" sz="1100" b="1" i="1" u="none" strike="noStrike" baseline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100" b="1" i="1" u="none" strike="noStrike" baseline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</xdr:colOff>
      <xdr:row>4</xdr:row>
      <xdr:rowOff>12701</xdr:rowOff>
    </xdr:from>
    <xdr:to>
      <xdr:col>2</xdr:col>
      <xdr:colOff>455083</xdr:colOff>
      <xdr:row>19</xdr:row>
      <xdr:rowOff>0</xdr:rowOff>
    </xdr:to>
    <xdr:sp macro="" textlink="">
      <xdr:nvSpPr>
        <xdr:cNvPr id="28677" name="Rectangle 5"/>
        <xdr:cNvSpPr>
          <a:spLocks noChangeArrowheads="1"/>
        </xdr:cNvSpPr>
      </xdr:nvSpPr>
      <xdr:spPr bwMode="auto">
        <a:xfrm>
          <a:off x="667807" y="1717676"/>
          <a:ext cx="1063626" cy="2759074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October each year</a:t>
          </a: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Annual Performance Review</a:t>
          </a:r>
          <a:endParaRPr lang="en-US" sz="1200" b="1" i="1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1059</xdr:colOff>
      <xdr:row>36</xdr:row>
      <xdr:rowOff>150258</xdr:rowOff>
    </xdr:from>
    <xdr:to>
      <xdr:col>2</xdr:col>
      <xdr:colOff>457200</xdr:colOff>
      <xdr:row>43</xdr:row>
      <xdr:rowOff>298450</xdr:rowOff>
    </xdr:to>
    <xdr:sp macro="" textlink="">
      <xdr:nvSpPr>
        <xdr:cNvPr id="28706" name="Rectangle 34"/>
        <xdr:cNvSpPr>
          <a:spLocks noChangeArrowheads="1"/>
        </xdr:cNvSpPr>
      </xdr:nvSpPr>
      <xdr:spPr bwMode="auto">
        <a:xfrm>
          <a:off x="667809" y="6703458"/>
          <a:ext cx="1065741" cy="111974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January, April, July each year</a:t>
          </a: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Progress review</a:t>
          </a: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533399</xdr:colOff>
      <xdr:row>31</xdr:row>
      <xdr:rowOff>114300</xdr:rowOff>
    </xdr:from>
    <xdr:to>
      <xdr:col>13</xdr:col>
      <xdr:colOff>447674</xdr:colOff>
      <xdr:row>43</xdr:row>
      <xdr:rowOff>247650</xdr:rowOff>
    </xdr:to>
    <xdr:sp macro="" textlink="">
      <xdr:nvSpPr>
        <xdr:cNvPr id="1747" name="AutoShape 44"/>
        <xdr:cNvSpPr>
          <a:spLocks noChangeArrowheads="1"/>
        </xdr:cNvSpPr>
      </xdr:nvSpPr>
      <xdr:spPr bwMode="auto">
        <a:xfrm flipH="1" flipV="1">
          <a:off x="7477124" y="6515100"/>
          <a:ext cx="447675" cy="2190750"/>
        </a:xfrm>
        <a:prstGeom prst="curvedRightArrow">
          <a:avLst>
            <a:gd name="adj1" fmla="val 65483"/>
            <a:gd name="adj2" fmla="val 202180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22</xdr:row>
      <xdr:rowOff>257175</xdr:rowOff>
    </xdr:from>
    <xdr:to>
      <xdr:col>21</xdr:col>
      <xdr:colOff>0</xdr:colOff>
      <xdr:row>22</xdr:row>
      <xdr:rowOff>581025</xdr:rowOff>
    </xdr:to>
    <xdr:sp macro="" textlink="">
      <xdr:nvSpPr>
        <xdr:cNvPr id="1749" name="Line 87"/>
        <xdr:cNvSpPr>
          <a:spLocks noChangeShapeType="1"/>
        </xdr:cNvSpPr>
      </xdr:nvSpPr>
      <xdr:spPr bwMode="auto">
        <a:xfrm>
          <a:off x="12353925" y="4333875"/>
          <a:ext cx="0" cy="857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76200</xdr:colOff>
      <xdr:row>8</xdr:row>
      <xdr:rowOff>19050</xdr:rowOff>
    </xdr:from>
    <xdr:to>
      <xdr:col>0</xdr:col>
      <xdr:colOff>666750</xdr:colOff>
      <xdr:row>43</xdr:row>
      <xdr:rowOff>38100</xdr:rowOff>
    </xdr:to>
    <xdr:sp macro="" textlink="">
      <xdr:nvSpPr>
        <xdr:cNvPr id="1750" name="AutoShape 44"/>
        <xdr:cNvSpPr>
          <a:spLocks noChangeArrowheads="1"/>
        </xdr:cNvSpPr>
      </xdr:nvSpPr>
      <xdr:spPr bwMode="auto">
        <a:xfrm flipV="1">
          <a:off x="76200" y="1733550"/>
          <a:ext cx="590550" cy="5829300"/>
        </a:xfrm>
        <a:prstGeom prst="curvedRightArrow">
          <a:avLst>
            <a:gd name="adj1" fmla="val 101954"/>
            <a:gd name="adj2" fmla="val 203863"/>
            <a:gd name="adj3" fmla="val 333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2115</xdr:colOff>
      <xdr:row>4</xdr:row>
      <xdr:rowOff>10586</xdr:rowOff>
    </xdr:from>
    <xdr:to>
      <xdr:col>13</xdr:col>
      <xdr:colOff>0</xdr:colOff>
      <xdr:row>7</xdr:row>
      <xdr:rowOff>1</xdr:rowOff>
    </xdr:to>
    <xdr:sp macro="" textlink="">
      <xdr:nvSpPr>
        <xdr:cNvPr id="10" name="Rectangle 5"/>
        <xdr:cNvSpPr>
          <a:spLocks noChangeArrowheads="1"/>
        </xdr:cNvSpPr>
      </xdr:nvSpPr>
      <xdr:spPr bwMode="auto">
        <a:xfrm>
          <a:off x="2069040" y="1715561"/>
          <a:ext cx="5408085" cy="47519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management team reviews the external environment, community strategy, other relevant high-level outcomes and the Council's Corporate Plan</a:t>
          </a: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257174</xdr:colOff>
      <xdr:row>12</xdr:row>
      <xdr:rowOff>1</xdr:rowOff>
    </xdr:from>
    <xdr:to>
      <xdr:col>8</xdr:col>
      <xdr:colOff>0</xdr:colOff>
      <xdr:row>19</xdr:row>
      <xdr:rowOff>0</xdr:rowOff>
    </xdr:to>
    <xdr:sp macro="" textlink="">
      <xdr:nvSpPr>
        <xdr:cNvPr id="11" name="Rectangle 5"/>
        <xdr:cNvSpPr>
          <a:spLocks noChangeArrowheads="1"/>
        </xdr:cNvSpPr>
      </xdr:nvSpPr>
      <xdr:spPr bwMode="auto">
        <a:xfrm>
          <a:off x="2066924" y="3200401"/>
          <a:ext cx="2438401" cy="1171574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management team reviews annual performance in relation to each performance measure (using the graphs)</a:t>
          </a: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0</xdr:colOff>
      <xdr:row>7</xdr:row>
      <xdr:rowOff>219075</xdr:rowOff>
    </xdr:from>
    <xdr:to>
      <xdr:col>13</xdr:col>
      <xdr:colOff>0</xdr:colOff>
      <xdr:row>10</xdr:row>
      <xdr:rowOff>190500</xdr:rowOff>
    </xdr:to>
    <xdr:sp macro="" textlink="">
      <xdr:nvSpPr>
        <xdr:cNvPr id="12" name="Rectangle 5"/>
        <xdr:cNvSpPr>
          <a:spLocks noChangeArrowheads="1"/>
        </xdr:cNvSpPr>
      </xdr:nvSpPr>
      <xdr:spPr bwMode="auto">
        <a:xfrm>
          <a:off x="2066925" y="2447925"/>
          <a:ext cx="5410200" cy="5334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management team reviews the relevance of the Heritage Service Outcomes Framework, based on the external, Council &amp; internal environment</a:t>
          </a: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252941</xdr:colOff>
      <xdr:row>28</xdr:row>
      <xdr:rowOff>1057</xdr:rowOff>
    </xdr:from>
    <xdr:to>
      <xdr:col>13</xdr:col>
      <xdr:colOff>0</xdr:colOff>
      <xdr:row>31</xdr:row>
      <xdr:rowOff>0</xdr:rowOff>
    </xdr:to>
    <xdr:sp macro="" textlink="">
      <xdr:nvSpPr>
        <xdr:cNvPr id="14" name="Rectangle 5"/>
        <xdr:cNvSpPr>
          <a:spLocks noChangeArrowheads="1"/>
        </xdr:cNvSpPr>
      </xdr:nvSpPr>
      <xdr:spPr bwMode="auto">
        <a:xfrm>
          <a:off x="2062691" y="6449482"/>
          <a:ext cx="5414434" cy="637118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management team agrees performance targets for each performance measure, based on historical annual performance trends and external &amp; Council requirements</a:t>
          </a: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0</xdr:colOff>
      <xdr:row>20</xdr:row>
      <xdr:rowOff>10583</xdr:rowOff>
    </xdr:from>
    <xdr:to>
      <xdr:col>13</xdr:col>
      <xdr:colOff>1060</xdr:colOff>
      <xdr:row>22</xdr:row>
      <xdr:rowOff>333375</xdr:rowOff>
    </xdr:to>
    <xdr:sp macro="" textlink="">
      <xdr:nvSpPr>
        <xdr:cNvPr id="15" name="Rectangle 5"/>
        <xdr:cNvSpPr>
          <a:spLocks noChangeArrowheads="1"/>
        </xdr:cNvSpPr>
      </xdr:nvSpPr>
      <xdr:spPr bwMode="auto">
        <a:xfrm>
          <a:off x="2066925" y="4411133"/>
          <a:ext cx="5411260" cy="637117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Front-line staff, volunteers &amp; Friends give input to the outcomes and ideas for improvement &amp; service development (via workshop).  These ideas are added to the 'Ideas Green House'.</a:t>
          </a: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666749</xdr:colOff>
      <xdr:row>20</xdr:row>
      <xdr:rowOff>1057</xdr:rowOff>
    </xdr:from>
    <xdr:to>
      <xdr:col>2</xdr:col>
      <xdr:colOff>457200</xdr:colOff>
      <xdr:row>35</xdr:row>
      <xdr:rowOff>0</xdr:rowOff>
    </xdr:to>
    <xdr:sp macro="" textlink="">
      <xdr:nvSpPr>
        <xdr:cNvPr id="17" name="Rectangle 34"/>
        <xdr:cNvSpPr>
          <a:spLocks noChangeArrowheads="1"/>
        </xdr:cNvSpPr>
      </xdr:nvSpPr>
      <xdr:spPr bwMode="auto">
        <a:xfrm>
          <a:off x="666749" y="3763432"/>
          <a:ext cx="1066801" cy="2532593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After the annual &amp; quarterly reviews</a:t>
          </a: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Forward Planning</a:t>
          </a: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10583</xdr:colOff>
      <xdr:row>36</xdr:row>
      <xdr:rowOff>158749</xdr:rowOff>
    </xdr:from>
    <xdr:to>
      <xdr:col>12</xdr:col>
      <xdr:colOff>529165</xdr:colOff>
      <xdr:row>39</xdr:row>
      <xdr:rowOff>148167</xdr:rowOff>
    </xdr:to>
    <xdr:sp macro="" textlink="">
      <xdr:nvSpPr>
        <xdr:cNvPr id="22" name="Rectangle 34"/>
        <xdr:cNvSpPr>
          <a:spLocks noChangeArrowheads="1"/>
        </xdr:cNvSpPr>
      </xdr:nvSpPr>
      <xdr:spPr bwMode="auto">
        <a:xfrm>
          <a:off x="2074333" y="6011332"/>
          <a:ext cx="5429249" cy="46566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management team reviews performance in relation to the performance measures (using the graphs and/or the quarterly dashboard)</a:t>
          </a: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10583</xdr:colOff>
      <xdr:row>41</xdr:row>
      <xdr:rowOff>8467</xdr:rowOff>
    </xdr:from>
    <xdr:to>
      <xdr:col>12</xdr:col>
      <xdr:colOff>529165</xdr:colOff>
      <xdr:row>44</xdr:row>
      <xdr:rowOff>12700</xdr:rowOff>
    </xdr:to>
    <xdr:sp macro="" textlink="">
      <xdr:nvSpPr>
        <xdr:cNvPr id="23" name="Rectangle 34"/>
        <xdr:cNvSpPr>
          <a:spLocks noChangeArrowheads="1"/>
        </xdr:cNvSpPr>
      </xdr:nvSpPr>
      <xdr:spPr bwMode="auto">
        <a:xfrm>
          <a:off x="2074333" y="9036050"/>
          <a:ext cx="5408082" cy="54398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management team reviews progress of the projects in the Service Development and Improvement Plans</a:t>
          </a: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0</xdr:colOff>
      <xdr:row>11</xdr:row>
      <xdr:rowOff>209549</xdr:rowOff>
    </xdr:from>
    <xdr:to>
      <xdr:col>13</xdr:col>
      <xdr:colOff>0</xdr:colOff>
      <xdr:row>19</xdr:row>
      <xdr:rowOff>0</xdr:rowOff>
    </xdr:to>
    <xdr:sp macro="" textlink="">
      <xdr:nvSpPr>
        <xdr:cNvPr id="24" name="Rectangle 5"/>
        <xdr:cNvSpPr>
          <a:spLocks noChangeArrowheads="1"/>
        </xdr:cNvSpPr>
      </xdr:nvSpPr>
      <xdr:spPr bwMode="auto">
        <a:xfrm>
          <a:off x="5114925" y="3200399"/>
          <a:ext cx="2362200" cy="1295401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management team (and other staff) conduct Self-Assessment using the 'Survive &amp; Thrive Framework' (or CSIT)</a:t>
          </a: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0</xdr:colOff>
      <xdr:row>24</xdr:row>
      <xdr:rowOff>9525</xdr:rowOff>
    </xdr:from>
    <xdr:to>
      <xdr:col>13</xdr:col>
      <xdr:colOff>1060</xdr:colOff>
      <xdr:row>27</xdr:row>
      <xdr:rowOff>22225</xdr:rowOff>
    </xdr:to>
    <xdr:sp macro="" textlink="">
      <xdr:nvSpPr>
        <xdr:cNvPr id="53" name="Rectangle 5"/>
        <xdr:cNvSpPr>
          <a:spLocks noChangeArrowheads="1"/>
        </xdr:cNvSpPr>
      </xdr:nvSpPr>
      <xdr:spPr bwMode="auto">
        <a:xfrm>
          <a:off x="2066925" y="5705475"/>
          <a:ext cx="5411260" cy="527050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management team develops, refines &amp; finalises the outcomes and establishes performance measures (relating to each service outcome)  </a:t>
          </a: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447675</xdr:colOff>
      <xdr:row>4</xdr:row>
      <xdr:rowOff>9525</xdr:rowOff>
    </xdr:from>
    <xdr:to>
      <xdr:col>3</xdr:col>
      <xdr:colOff>209550</xdr:colOff>
      <xdr:row>19</xdr:row>
      <xdr:rowOff>0</xdr:rowOff>
    </xdr:to>
    <xdr:sp macro="" textlink="">
      <xdr:nvSpPr>
        <xdr:cNvPr id="1762" name="Right Brace 54"/>
        <xdr:cNvSpPr>
          <a:spLocks/>
        </xdr:cNvSpPr>
      </xdr:nvSpPr>
      <xdr:spPr bwMode="auto">
        <a:xfrm>
          <a:off x="1724025" y="1714500"/>
          <a:ext cx="295275" cy="2762250"/>
        </a:xfrm>
        <a:prstGeom prst="rightBrace">
          <a:avLst>
            <a:gd name="adj1" fmla="val 131649"/>
            <a:gd name="adj2" fmla="val 49532"/>
          </a:avLst>
        </a:prstGeom>
        <a:solidFill>
          <a:srgbClr val="FFFF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20</xdr:row>
      <xdr:rowOff>0</xdr:rowOff>
    </xdr:from>
    <xdr:to>
      <xdr:col>3</xdr:col>
      <xdr:colOff>219075</xdr:colOff>
      <xdr:row>35</xdr:row>
      <xdr:rowOff>0</xdr:rowOff>
    </xdr:to>
    <xdr:sp macro="" textlink="">
      <xdr:nvSpPr>
        <xdr:cNvPr id="1763" name="Right Brace 20"/>
        <xdr:cNvSpPr>
          <a:spLocks/>
        </xdr:cNvSpPr>
      </xdr:nvSpPr>
      <xdr:spPr bwMode="auto">
        <a:xfrm>
          <a:off x="1724025" y="3762375"/>
          <a:ext cx="304800" cy="2533650"/>
        </a:xfrm>
        <a:prstGeom prst="rightBrace">
          <a:avLst>
            <a:gd name="adj1" fmla="val 136848"/>
            <a:gd name="adj2" fmla="val 49532"/>
          </a:avLst>
        </a:prstGeom>
        <a:solidFill>
          <a:srgbClr val="92D05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36</xdr:row>
      <xdr:rowOff>152400</xdr:rowOff>
    </xdr:from>
    <xdr:to>
      <xdr:col>3</xdr:col>
      <xdr:colOff>219075</xdr:colOff>
      <xdr:row>43</xdr:row>
      <xdr:rowOff>295275</xdr:rowOff>
    </xdr:to>
    <xdr:sp macro="" textlink="">
      <xdr:nvSpPr>
        <xdr:cNvPr id="1764" name="Right Brace 26"/>
        <xdr:cNvSpPr>
          <a:spLocks/>
        </xdr:cNvSpPr>
      </xdr:nvSpPr>
      <xdr:spPr bwMode="auto">
        <a:xfrm>
          <a:off x="1724025" y="6705600"/>
          <a:ext cx="304800" cy="1114425"/>
        </a:xfrm>
        <a:prstGeom prst="rightBrace">
          <a:avLst>
            <a:gd name="adj1" fmla="val 127478"/>
            <a:gd name="adj2" fmla="val 49532"/>
          </a:avLst>
        </a:prstGeom>
        <a:solidFill>
          <a:schemeClr val="accent1">
            <a:lumMod val="40000"/>
            <a:lumOff val="60000"/>
          </a:schemeClr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133350</xdr:colOff>
      <xdr:row>7</xdr:row>
      <xdr:rowOff>0</xdr:rowOff>
    </xdr:from>
    <xdr:to>
      <xdr:col>8</xdr:col>
      <xdr:colOff>390526</xdr:colOff>
      <xdr:row>8</xdr:row>
      <xdr:rowOff>114300</xdr:rowOff>
    </xdr:to>
    <xdr:sp macro="" textlink="">
      <xdr:nvSpPr>
        <xdr:cNvPr id="25" name="Down Arrow 24"/>
        <xdr:cNvSpPr/>
      </xdr:nvSpPr>
      <xdr:spPr bwMode="auto">
        <a:xfrm>
          <a:off x="4638675" y="2228850"/>
          <a:ext cx="257176" cy="352425"/>
        </a:xfrm>
        <a:prstGeom prst="downArrow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428625</xdr:colOff>
      <xdr:row>10</xdr:row>
      <xdr:rowOff>190500</xdr:rowOff>
    </xdr:from>
    <xdr:to>
      <xdr:col>11</xdr:col>
      <xdr:colOff>76201</xdr:colOff>
      <xdr:row>12</xdr:row>
      <xdr:rowOff>133350</xdr:rowOff>
    </xdr:to>
    <xdr:sp macro="" textlink="">
      <xdr:nvSpPr>
        <xdr:cNvPr id="26" name="Down Arrow 25"/>
        <xdr:cNvSpPr/>
      </xdr:nvSpPr>
      <xdr:spPr bwMode="auto">
        <a:xfrm>
          <a:off x="6134100" y="2981325"/>
          <a:ext cx="257176" cy="352425"/>
        </a:xfrm>
        <a:prstGeom prst="downArrow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447675</xdr:colOff>
      <xdr:row>10</xdr:row>
      <xdr:rowOff>190500</xdr:rowOff>
    </xdr:from>
    <xdr:to>
      <xdr:col>6</xdr:col>
      <xdr:colOff>95251</xdr:colOff>
      <xdr:row>12</xdr:row>
      <xdr:rowOff>133350</xdr:rowOff>
    </xdr:to>
    <xdr:sp macro="" textlink="">
      <xdr:nvSpPr>
        <xdr:cNvPr id="35" name="Down Arrow 34"/>
        <xdr:cNvSpPr/>
      </xdr:nvSpPr>
      <xdr:spPr bwMode="auto">
        <a:xfrm>
          <a:off x="3124200" y="2981325"/>
          <a:ext cx="257176" cy="352425"/>
        </a:xfrm>
        <a:prstGeom prst="downArrow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123825</xdr:colOff>
      <xdr:row>23</xdr:row>
      <xdr:rowOff>0</xdr:rowOff>
    </xdr:from>
    <xdr:to>
      <xdr:col>8</xdr:col>
      <xdr:colOff>381001</xdr:colOff>
      <xdr:row>24</xdr:row>
      <xdr:rowOff>123825</xdr:rowOff>
    </xdr:to>
    <xdr:sp macro="" textlink="">
      <xdr:nvSpPr>
        <xdr:cNvPr id="41" name="Down Arrow 40"/>
        <xdr:cNvSpPr/>
      </xdr:nvSpPr>
      <xdr:spPr bwMode="auto">
        <a:xfrm>
          <a:off x="4629150" y="5467350"/>
          <a:ext cx="257176" cy="352425"/>
        </a:xfrm>
        <a:prstGeom prst="downArrow">
          <a:avLst/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123825</xdr:colOff>
      <xdr:row>27</xdr:row>
      <xdr:rowOff>19050</xdr:rowOff>
    </xdr:from>
    <xdr:to>
      <xdr:col>8</xdr:col>
      <xdr:colOff>381001</xdr:colOff>
      <xdr:row>28</xdr:row>
      <xdr:rowOff>133350</xdr:rowOff>
    </xdr:to>
    <xdr:sp macro="" textlink="">
      <xdr:nvSpPr>
        <xdr:cNvPr id="45" name="Down Arrow 44"/>
        <xdr:cNvSpPr/>
      </xdr:nvSpPr>
      <xdr:spPr bwMode="auto">
        <a:xfrm>
          <a:off x="4629150" y="6105525"/>
          <a:ext cx="257176" cy="352425"/>
        </a:xfrm>
        <a:prstGeom prst="downArrow">
          <a:avLst/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0</xdr:colOff>
      <xdr:row>31</xdr:row>
      <xdr:rowOff>219075</xdr:rowOff>
    </xdr:from>
    <xdr:to>
      <xdr:col>13</xdr:col>
      <xdr:colOff>1060</xdr:colOff>
      <xdr:row>35</xdr:row>
      <xdr:rowOff>1</xdr:rowOff>
    </xdr:to>
    <xdr:sp macro="" textlink="">
      <xdr:nvSpPr>
        <xdr:cNvPr id="49" name="Rectangle 5"/>
        <xdr:cNvSpPr>
          <a:spLocks noChangeArrowheads="1"/>
        </xdr:cNvSpPr>
      </xdr:nvSpPr>
      <xdr:spPr bwMode="auto">
        <a:xfrm>
          <a:off x="2066925" y="7353300"/>
          <a:ext cx="5411260" cy="733426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The management team uses the 'Ideas Green house' to create long, medium &amp; short term Service Development &amp; Improvement Plans, based on the Self-Assessment &amp; the review of performance</a:t>
          </a: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133350</xdr:colOff>
      <xdr:row>31</xdr:row>
      <xdr:rowOff>0</xdr:rowOff>
    </xdr:from>
    <xdr:to>
      <xdr:col>8</xdr:col>
      <xdr:colOff>390526</xdr:colOff>
      <xdr:row>32</xdr:row>
      <xdr:rowOff>123825</xdr:rowOff>
    </xdr:to>
    <xdr:sp macro="" textlink="">
      <xdr:nvSpPr>
        <xdr:cNvPr id="48" name="Down Arrow 47"/>
        <xdr:cNvSpPr/>
      </xdr:nvSpPr>
      <xdr:spPr bwMode="auto">
        <a:xfrm>
          <a:off x="4638675" y="7010400"/>
          <a:ext cx="257176" cy="352425"/>
        </a:xfrm>
        <a:prstGeom prst="downArrow">
          <a:avLst/>
        </a:prstGeom>
        <a:solidFill>
          <a:srgbClr val="92D0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122767</xdr:colOff>
      <xdr:row>39</xdr:row>
      <xdr:rowOff>152400</xdr:rowOff>
    </xdr:from>
    <xdr:to>
      <xdr:col>8</xdr:col>
      <xdr:colOff>379943</xdr:colOff>
      <xdr:row>41</xdr:row>
      <xdr:rowOff>133350</xdr:rowOff>
    </xdr:to>
    <xdr:sp macro="" textlink="">
      <xdr:nvSpPr>
        <xdr:cNvPr id="80" name="Down Arrow 79"/>
        <xdr:cNvSpPr/>
      </xdr:nvSpPr>
      <xdr:spPr bwMode="auto">
        <a:xfrm>
          <a:off x="4641850" y="8809567"/>
          <a:ext cx="257176" cy="351366"/>
        </a:xfrm>
        <a:prstGeom prst="downArrow">
          <a:avLst/>
        </a:prstGeom>
        <a:solidFill>
          <a:schemeClr val="accent1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466725</xdr:colOff>
      <xdr:row>19</xdr:row>
      <xdr:rowOff>0</xdr:rowOff>
    </xdr:from>
    <xdr:to>
      <xdr:col>6</xdr:col>
      <xdr:colOff>114301</xdr:colOff>
      <xdr:row>20</xdr:row>
      <xdr:rowOff>19050</xdr:rowOff>
    </xdr:to>
    <xdr:sp macro="" textlink="">
      <xdr:nvSpPr>
        <xdr:cNvPr id="81" name="Down Arrow 80"/>
        <xdr:cNvSpPr/>
      </xdr:nvSpPr>
      <xdr:spPr bwMode="auto">
        <a:xfrm>
          <a:off x="3143250" y="4371975"/>
          <a:ext cx="257176" cy="35242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457200</xdr:colOff>
      <xdr:row>18</xdr:row>
      <xdr:rowOff>171450</xdr:rowOff>
    </xdr:from>
    <xdr:to>
      <xdr:col>11</xdr:col>
      <xdr:colOff>104776</xdr:colOff>
      <xdr:row>20</xdr:row>
      <xdr:rowOff>9525</xdr:rowOff>
    </xdr:to>
    <xdr:sp macro="" textlink="">
      <xdr:nvSpPr>
        <xdr:cNvPr id="82" name="Down Arrow 81"/>
        <xdr:cNvSpPr/>
      </xdr:nvSpPr>
      <xdr:spPr bwMode="auto">
        <a:xfrm>
          <a:off x="6162675" y="4381500"/>
          <a:ext cx="257176" cy="35242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123825</xdr:colOff>
      <xdr:row>35</xdr:row>
      <xdr:rowOff>0</xdr:rowOff>
    </xdr:from>
    <xdr:to>
      <xdr:col>8</xdr:col>
      <xdr:colOff>381001</xdr:colOff>
      <xdr:row>36</xdr:row>
      <xdr:rowOff>142875</xdr:rowOff>
    </xdr:to>
    <xdr:sp macro="" textlink="">
      <xdr:nvSpPr>
        <xdr:cNvPr id="92" name="Down Arrow 91"/>
        <xdr:cNvSpPr/>
      </xdr:nvSpPr>
      <xdr:spPr bwMode="auto">
        <a:xfrm>
          <a:off x="4629150" y="7972425"/>
          <a:ext cx="257176" cy="35242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5</xdr:col>
      <xdr:colOff>0</xdr:colOff>
      <xdr:row>38</xdr:row>
      <xdr:rowOff>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1</xdr:rowOff>
    </xdr:from>
    <xdr:to>
      <xdr:col>5</xdr:col>
      <xdr:colOff>0</xdr:colOff>
      <xdr:row>55</xdr:row>
      <xdr:rowOff>9526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57</xdr:row>
      <xdr:rowOff>1</xdr:rowOff>
    </xdr:from>
    <xdr:to>
      <xdr:col>5</xdr:col>
      <xdr:colOff>0</xdr:colOff>
      <xdr:row>74</xdr:row>
      <xdr:rowOff>9526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75</xdr:row>
      <xdr:rowOff>523874</xdr:rowOff>
    </xdr:from>
    <xdr:to>
      <xdr:col>5</xdr:col>
      <xdr:colOff>0</xdr:colOff>
      <xdr:row>93</xdr:row>
      <xdr:rowOff>285750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96</xdr:row>
      <xdr:rowOff>1</xdr:rowOff>
    </xdr:from>
    <xdr:to>
      <xdr:col>5</xdr:col>
      <xdr:colOff>0</xdr:colOff>
      <xdr:row>112</xdr:row>
      <xdr:rowOff>9526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114</xdr:row>
      <xdr:rowOff>0</xdr:rowOff>
    </xdr:from>
    <xdr:to>
      <xdr:col>5</xdr:col>
      <xdr:colOff>0</xdr:colOff>
      <xdr:row>131</xdr:row>
      <xdr:rowOff>0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133</xdr:row>
      <xdr:rowOff>1</xdr:rowOff>
    </xdr:from>
    <xdr:to>
      <xdr:col>5</xdr:col>
      <xdr:colOff>0</xdr:colOff>
      <xdr:row>150</xdr:row>
      <xdr:rowOff>9526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151</xdr:row>
      <xdr:rowOff>523875</xdr:rowOff>
    </xdr:from>
    <xdr:to>
      <xdr:col>5</xdr:col>
      <xdr:colOff>0</xdr:colOff>
      <xdr:row>167</xdr:row>
      <xdr:rowOff>238124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170</xdr:row>
      <xdr:rowOff>0</xdr:rowOff>
    </xdr:from>
    <xdr:to>
      <xdr:col>5</xdr:col>
      <xdr:colOff>0</xdr:colOff>
      <xdr:row>186</xdr:row>
      <xdr:rowOff>0</xdr:rowOff>
    </xdr:to>
    <xdr:graphicFrame macro="">
      <xdr:nvGraphicFramePr>
        <xdr:cNvPr id="62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306916</xdr:colOff>
      <xdr:row>41</xdr:row>
      <xdr:rowOff>201086</xdr:rowOff>
    </xdr:from>
    <xdr:to>
      <xdr:col>2</xdr:col>
      <xdr:colOff>466725</xdr:colOff>
      <xdr:row>41</xdr:row>
      <xdr:rowOff>419103</xdr:rowOff>
    </xdr:to>
    <xdr:sp macro="" textlink="">
      <xdr:nvSpPr>
        <xdr:cNvPr id="2517" name="AutoShape 16"/>
        <xdr:cNvSpPr>
          <a:spLocks noChangeArrowheads="1"/>
        </xdr:cNvSpPr>
      </xdr:nvSpPr>
      <xdr:spPr bwMode="auto">
        <a:xfrm>
          <a:off x="4836583" y="17557753"/>
          <a:ext cx="159809" cy="218017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228600</xdr:colOff>
      <xdr:row>2</xdr:row>
      <xdr:rowOff>190500</xdr:rowOff>
    </xdr:from>
    <xdr:to>
      <xdr:col>8</xdr:col>
      <xdr:colOff>381000</xdr:colOff>
      <xdr:row>2</xdr:row>
      <xdr:rowOff>371475</xdr:rowOff>
    </xdr:to>
    <xdr:sp macro="" textlink="">
      <xdr:nvSpPr>
        <xdr:cNvPr id="2521" name="AutoShape 37"/>
        <xdr:cNvSpPr>
          <a:spLocks noChangeArrowheads="1"/>
        </xdr:cNvSpPr>
      </xdr:nvSpPr>
      <xdr:spPr bwMode="auto">
        <a:xfrm>
          <a:off x="8934450" y="169545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323850</xdr:colOff>
      <xdr:row>2</xdr:row>
      <xdr:rowOff>219075</xdr:rowOff>
    </xdr:from>
    <xdr:to>
      <xdr:col>10</xdr:col>
      <xdr:colOff>476250</xdr:colOff>
      <xdr:row>2</xdr:row>
      <xdr:rowOff>400050</xdr:rowOff>
    </xdr:to>
    <xdr:sp macro="" textlink="">
      <xdr:nvSpPr>
        <xdr:cNvPr id="2522" name="AutoShape 38"/>
        <xdr:cNvSpPr>
          <a:spLocks noChangeArrowheads="1"/>
        </xdr:cNvSpPr>
      </xdr:nvSpPr>
      <xdr:spPr bwMode="auto">
        <a:xfrm>
          <a:off x="10248900" y="150495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247650</xdr:colOff>
      <xdr:row>2</xdr:row>
      <xdr:rowOff>200025</xdr:rowOff>
    </xdr:from>
    <xdr:to>
      <xdr:col>13</xdr:col>
      <xdr:colOff>400050</xdr:colOff>
      <xdr:row>2</xdr:row>
      <xdr:rowOff>381000</xdr:rowOff>
    </xdr:to>
    <xdr:sp macro="" textlink="">
      <xdr:nvSpPr>
        <xdr:cNvPr id="2524" name="AutoShape 40"/>
        <xdr:cNvSpPr>
          <a:spLocks noChangeArrowheads="1"/>
        </xdr:cNvSpPr>
      </xdr:nvSpPr>
      <xdr:spPr bwMode="auto">
        <a:xfrm>
          <a:off x="12639675" y="170497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352425</xdr:colOff>
      <xdr:row>2</xdr:row>
      <xdr:rowOff>190500</xdr:rowOff>
    </xdr:from>
    <xdr:to>
      <xdr:col>15</xdr:col>
      <xdr:colOff>495300</xdr:colOff>
      <xdr:row>2</xdr:row>
      <xdr:rowOff>371475</xdr:rowOff>
    </xdr:to>
    <xdr:sp macro="" textlink="">
      <xdr:nvSpPr>
        <xdr:cNvPr id="2525" name="AutoShape 41"/>
        <xdr:cNvSpPr>
          <a:spLocks noChangeArrowheads="1"/>
        </xdr:cNvSpPr>
      </xdr:nvSpPr>
      <xdr:spPr bwMode="auto">
        <a:xfrm>
          <a:off x="13868400" y="1476375"/>
          <a:ext cx="142875" cy="180975"/>
        </a:xfrm>
        <a:prstGeom prst="downArrow">
          <a:avLst>
            <a:gd name="adj1" fmla="val 50000"/>
            <a:gd name="adj2" fmla="val 33074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247650</xdr:colOff>
      <xdr:row>2</xdr:row>
      <xdr:rowOff>209550</xdr:rowOff>
    </xdr:from>
    <xdr:to>
      <xdr:col>18</xdr:col>
      <xdr:colOff>400050</xdr:colOff>
      <xdr:row>2</xdr:row>
      <xdr:rowOff>390525</xdr:rowOff>
    </xdr:to>
    <xdr:sp macro="" textlink="">
      <xdr:nvSpPr>
        <xdr:cNvPr id="2527" name="AutoShape 43"/>
        <xdr:cNvSpPr>
          <a:spLocks noChangeArrowheads="1"/>
        </xdr:cNvSpPr>
      </xdr:nvSpPr>
      <xdr:spPr bwMode="auto">
        <a:xfrm>
          <a:off x="15792450" y="149542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323850</xdr:colOff>
      <xdr:row>2</xdr:row>
      <xdr:rowOff>219075</xdr:rowOff>
    </xdr:from>
    <xdr:to>
      <xdr:col>20</xdr:col>
      <xdr:colOff>476250</xdr:colOff>
      <xdr:row>2</xdr:row>
      <xdr:rowOff>400050</xdr:rowOff>
    </xdr:to>
    <xdr:sp macro="" textlink="">
      <xdr:nvSpPr>
        <xdr:cNvPr id="2528" name="AutoShape 44"/>
        <xdr:cNvSpPr>
          <a:spLocks noChangeArrowheads="1"/>
        </xdr:cNvSpPr>
      </xdr:nvSpPr>
      <xdr:spPr bwMode="auto">
        <a:xfrm>
          <a:off x="17230725" y="150495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171450</xdr:rowOff>
    </xdr:from>
    <xdr:to>
      <xdr:col>4</xdr:col>
      <xdr:colOff>419100</xdr:colOff>
      <xdr:row>2</xdr:row>
      <xdr:rowOff>352425</xdr:rowOff>
    </xdr:to>
    <xdr:sp macro="" textlink="">
      <xdr:nvSpPr>
        <xdr:cNvPr id="9686" name="AutoShape 50"/>
        <xdr:cNvSpPr>
          <a:spLocks noChangeArrowheads="1"/>
        </xdr:cNvSpPr>
      </xdr:nvSpPr>
      <xdr:spPr bwMode="auto">
        <a:xfrm>
          <a:off x="4743450" y="163830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314325</xdr:colOff>
      <xdr:row>2</xdr:row>
      <xdr:rowOff>161925</xdr:rowOff>
    </xdr:from>
    <xdr:to>
      <xdr:col>5</xdr:col>
      <xdr:colOff>466725</xdr:colOff>
      <xdr:row>2</xdr:row>
      <xdr:rowOff>342900</xdr:rowOff>
    </xdr:to>
    <xdr:sp macro="" textlink="">
      <xdr:nvSpPr>
        <xdr:cNvPr id="9687" name="AutoShape 51"/>
        <xdr:cNvSpPr>
          <a:spLocks noChangeArrowheads="1"/>
        </xdr:cNvSpPr>
      </xdr:nvSpPr>
      <xdr:spPr bwMode="auto">
        <a:xfrm>
          <a:off x="5457825" y="162877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323850</xdr:colOff>
      <xdr:row>2</xdr:row>
      <xdr:rowOff>180975</xdr:rowOff>
    </xdr:from>
    <xdr:to>
      <xdr:col>10</xdr:col>
      <xdr:colOff>476250</xdr:colOff>
      <xdr:row>2</xdr:row>
      <xdr:rowOff>361950</xdr:rowOff>
    </xdr:to>
    <xdr:sp macro="" textlink="">
      <xdr:nvSpPr>
        <xdr:cNvPr id="9689" name="AutoShape 53"/>
        <xdr:cNvSpPr>
          <a:spLocks noChangeArrowheads="1"/>
        </xdr:cNvSpPr>
      </xdr:nvSpPr>
      <xdr:spPr bwMode="auto">
        <a:xfrm>
          <a:off x="9248775" y="164782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266700</xdr:colOff>
      <xdr:row>2</xdr:row>
      <xdr:rowOff>190500</xdr:rowOff>
    </xdr:from>
    <xdr:to>
      <xdr:col>13</xdr:col>
      <xdr:colOff>419100</xdr:colOff>
      <xdr:row>2</xdr:row>
      <xdr:rowOff>371475</xdr:rowOff>
    </xdr:to>
    <xdr:sp macro="" textlink="">
      <xdr:nvSpPr>
        <xdr:cNvPr id="9690" name="AutoShape 56"/>
        <xdr:cNvSpPr>
          <a:spLocks noChangeArrowheads="1"/>
        </xdr:cNvSpPr>
      </xdr:nvSpPr>
      <xdr:spPr bwMode="auto">
        <a:xfrm>
          <a:off x="11534775" y="165735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314325</xdr:colOff>
      <xdr:row>2</xdr:row>
      <xdr:rowOff>180975</xdr:rowOff>
    </xdr:from>
    <xdr:to>
      <xdr:col>15</xdr:col>
      <xdr:colOff>466725</xdr:colOff>
      <xdr:row>2</xdr:row>
      <xdr:rowOff>361950</xdr:rowOff>
    </xdr:to>
    <xdr:sp macro="" textlink="">
      <xdr:nvSpPr>
        <xdr:cNvPr id="9691" name="AutoShape 57"/>
        <xdr:cNvSpPr>
          <a:spLocks noChangeArrowheads="1"/>
        </xdr:cNvSpPr>
      </xdr:nvSpPr>
      <xdr:spPr bwMode="auto">
        <a:xfrm>
          <a:off x="12830175" y="140970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285750</xdr:colOff>
      <xdr:row>2</xdr:row>
      <xdr:rowOff>190500</xdr:rowOff>
    </xdr:from>
    <xdr:to>
      <xdr:col>17</xdr:col>
      <xdr:colOff>438150</xdr:colOff>
      <xdr:row>2</xdr:row>
      <xdr:rowOff>361950</xdr:rowOff>
    </xdr:to>
    <xdr:sp macro="" textlink="">
      <xdr:nvSpPr>
        <xdr:cNvPr id="9693" name="AutoShape 60"/>
        <xdr:cNvSpPr>
          <a:spLocks noChangeArrowheads="1"/>
        </xdr:cNvSpPr>
      </xdr:nvSpPr>
      <xdr:spPr bwMode="auto">
        <a:xfrm>
          <a:off x="14439900" y="1419225"/>
          <a:ext cx="152400" cy="171450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333375</xdr:colOff>
      <xdr:row>0</xdr:row>
      <xdr:rowOff>428625</xdr:rowOff>
    </xdr:from>
    <xdr:to>
      <xdr:col>20</xdr:col>
      <xdr:colOff>485775</xdr:colOff>
      <xdr:row>0</xdr:row>
      <xdr:rowOff>609600</xdr:rowOff>
    </xdr:to>
    <xdr:sp macro="" textlink="">
      <xdr:nvSpPr>
        <xdr:cNvPr id="9694" name="AutoShape 61"/>
        <xdr:cNvSpPr>
          <a:spLocks noChangeArrowheads="1"/>
        </xdr:cNvSpPr>
      </xdr:nvSpPr>
      <xdr:spPr bwMode="auto">
        <a:xfrm>
          <a:off x="16573500" y="42862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276225</xdr:colOff>
      <xdr:row>2</xdr:row>
      <xdr:rowOff>161925</xdr:rowOff>
    </xdr:from>
    <xdr:to>
      <xdr:col>8</xdr:col>
      <xdr:colOff>428625</xdr:colOff>
      <xdr:row>2</xdr:row>
      <xdr:rowOff>342900</xdr:rowOff>
    </xdr:to>
    <xdr:sp macro="" textlink="">
      <xdr:nvSpPr>
        <xdr:cNvPr id="9695" name="AutoShape 50"/>
        <xdr:cNvSpPr>
          <a:spLocks noChangeArrowheads="1"/>
        </xdr:cNvSpPr>
      </xdr:nvSpPr>
      <xdr:spPr bwMode="auto">
        <a:xfrm>
          <a:off x="7715250" y="162877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304800</xdr:colOff>
      <xdr:row>8</xdr:row>
      <xdr:rowOff>171450</xdr:rowOff>
    </xdr:from>
    <xdr:to>
      <xdr:col>2</xdr:col>
      <xdr:colOff>457200</xdr:colOff>
      <xdr:row>8</xdr:row>
      <xdr:rowOff>361950</xdr:rowOff>
    </xdr:to>
    <xdr:sp macro="" textlink="">
      <xdr:nvSpPr>
        <xdr:cNvPr id="9696" name="AutoShape 26"/>
        <xdr:cNvSpPr>
          <a:spLocks noChangeArrowheads="1"/>
        </xdr:cNvSpPr>
      </xdr:nvSpPr>
      <xdr:spPr bwMode="auto">
        <a:xfrm>
          <a:off x="3305175" y="3571875"/>
          <a:ext cx="152400" cy="190500"/>
        </a:xfrm>
        <a:prstGeom prst="downArrow">
          <a:avLst>
            <a:gd name="adj1" fmla="val 50000"/>
            <a:gd name="adj2" fmla="val 29072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333375</xdr:colOff>
      <xdr:row>2</xdr:row>
      <xdr:rowOff>190500</xdr:rowOff>
    </xdr:from>
    <xdr:to>
      <xdr:col>20</xdr:col>
      <xdr:colOff>485775</xdr:colOff>
      <xdr:row>2</xdr:row>
      <xdr:rowOff>361950</xdr:rowOff>
    </xdr:to>
    <xdr:sp macro="" textlink="">
      <xdr:nvSpPr>
        <xdr:cNvPr id="19" name="AutoShape 60"/>
        <xdr:cNvSpPr>
          <a:spLocks noChangeArrowheads="1"/>
        </xdr:cNvSpPr>
      </xdr:nvSpPr>
      <xdr:spPr bwMode="auto">
        <a:xfrm>
          <a:off x="16573500" y="1419225"/>
          <a:ext cx="152400" cy="171450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2</xdr:row>
      <xdr:rowOff>171450</xdr:rowOff>
    </xdr:from>
    <xdr:to>
      <xdr:col>5</xdr:col>
      <xdr:colOff>476250</xdr:colOff>
      <xdr:row>2</xdr:row>
      <xdr:rowOff>352425</xdr:rowOff>
    </xdr:to>
    <xdr:sp macro="" textlink="">
      <xdr:nvSpPr>
        <xdr:cNvPr id="10673" name="AutoShape 15"/>
        <xdr:cNvSpPr>
          <a:spLocks noChangeArrowheads="1"/>
        </xdr:cNvSpPr>
      </xdr:nvSpPr>
      <xdr:spPr bwMode="auto">
        <a:xfrm>
          <a:off x="6067425" y="204787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219075</xdr:colOff>
      <xdr:row>2</xdr:row>
      <xdr:rowOff>180975</xdr:rowOff>
    </xdr:from>
    <xdr:to>
      <xdr:col>4</xdr:col>
      <xdr:colOff>371475</xdr:colOff>
      <xdr:row>2</xdr:row>
      <xdr:rowOff>361950</xdr:rowOff>
    </xdr:to>
    <xdr:sp macro="" textlink="">
      <xdr:nvSpPr>
        <xdr:cNvPr id="10674" name="AutoShape 51"/>
        <xdr:cNvSpPr>
          <a:spLocks noChangeArrowheads="1"/>
        </xdr:cNvSpPr>
      </xdr:nvSpPr>
      <xdr:spPr bwMode="auto">
        <a:xfrm>
          <a:off x="5334000" y="205740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238125</xdr:colOff>
      <xdr:row>2</xdr:row>
      <xdr:rowOff>171450</xdr:rowOff>
    </xdr:from>
    <xdr:to>
      <xdr:col>8</xdr:col>
      <xdr:colOff>390525</xdr:colOff>
      <xdr:row>2</xdr:row>
      <xdr:rowOff>352425</xdr:rowOff>
    </xdr:to>
    <xdr:sp macro="" textlink="">
      <xdr:nvSpPr>
        <xdr:cNvPr id="10676" name="AutoShape 74"/>
        <xdr:cNvSpPr>
          <a:spLocks noChangeArrowheads="1"/>
        </xdr:cNvSpPr>
      </xdr:nvSpPr>
      <xdr:spPr bwMode="auto">
        <a:xfrm>
          <a:off x="8248650" y="204787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342900</xdr:colOff>
      <xdr:row>2</xdr:row>
      <xdr:rowOff>152400</xdr:rowOff>
    </xdr:from>
    <xdr:to>
      <xdr:col>10</xdr:col>
      <xdr:colOff>495300</xdr:colOff>
      <xdr:row>2</xdr:row>
      <xdr:rowOff>333375</xdr:rowOff>
    </xdr:to>
    <xdr:sp macro="" textlink="">
      <xdr:nvSpPr>
        <xdr:cNvPr id="10677" name="AutoShape 75"/>
        <xdr:cNvSpPr>
          <a:spLocks noChangeArrowheads="1"/>
        </xdr:cNvSpPr>
      </xdr:nvSpPr>
      <xdr:spPr bwMode="auto">
        <a:xfrm>
          <a:off x="9753600" y="202882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257175</xdr:colOff>
      <xdr:row>2</xdr:row>
      <xdr:rowOff>161925</xdr:rowOff>
    </xdr:from>
    <xdr:to>
      <xdr:col>13</xdr:col>
      <xdr:colOff>409575</xdr:colOff>
      <xdr:row>2</xdr:row>
      <xdr:rowOff>342900</xdr:rowOff>
    </xdr:to>
    <xdr:sp macro="" textlink="">
      <xdr:nvSpPr>
        <xdr:cNvPr id="10679" name="AutoShape 77"/>
        <xdr:cNvSpPr>
          <a:spLocks noChangeArrowheads="1"/>
        </xdr:cNvSpPr>
      </xdr:nvSpPr>
      <xdr:spPr bwMode="auto">
        <a:xfrm>
          <a:off x="11753850" y="203835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323850</xdr:colOff>
      <xdr:row>2</xdr:row>
      <xdr:rowOff>180975</xdr:rowOff>
    </xdr:from>
    <xdr:to>
      <xdr:col>15</xdr:col>
      <xdr:colOff>476250</xdr:colOff>
      <xdr:row>2</xdr:row>
      <xdr:rowOff>361950</xdr:rowOff>
    </xdr:to>
    <xdr:sp macro="" textlink="">
      <xdr:nvSpPr>
        <xdr:cNvPr id="10680" name="AutoShape 78"/>
        <xdr:cNvSpPr>
          <a:spLocks noChangeArrowheads="1"/>
        </xdr:cNvSpPr>
      </xdr:nvSpPr>
      <xdr:spPr bwMode="auto">
        <a:xfrm>
          <a:off x="13201650" y="205740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247650</xdr:colOff>
      <xdr:row>2</xdr:row>
      <xdr:rowOff>171450</xdr:rowOff>
    </xdr:from>
    <xdr:to>
      <xdr:col>18</xdr:col>
      <xdr:colOff>400050</xdr:colOff>
      <xdr:row>2</xdr:row>
      <xdr:rowOff>352425</xdr:rowOff>
    </xdr:to>
    <xdr:sp macro="" textlink="">
      <xdr:nvSpPr>
        <xdr:cNvPr id="10681" name="AutoShape 79"/>
        <xdr:cNvSpPr>
          <a:spLocks noChangeArrowheads="1"/>
        </xdr:cNvSpPr>
      </xdr:nvSpPr>
      <xdr:spPr bwMode="auto">
        <a:xfrm>
          <a:off x="15201900" y="204787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333375</xdr:colOff>
      <xdr:row>2</xdr:row>
      <xdr:rowOff>171450</xdr:rowOff>
    </xdr:from>
    <xdr:to>
      <xdr:col>20</xdr:col>
      <xdr:colOff>485775</xdr:colOff>
      <xdr:row>2</xdr:row>
      <xdr:rowOff>352425</xdr:rowOff>
    </xdr:to>
    <xdr:sp macro="" textlink="">
      <xdr:nvSpPr>
        <xdr:cNvPr id="10682" name="AutoShape 80"/>
        <xdr:cNvSpPr>
          <a:spLocks noChangeArrowheads="1"/>
        </xdr:cNvSpPr>
      </xdr:nvSpPr>
      <xdr:spPr bwMode="auto">
        <a:xfrm>
          <a:off x="16668750" y="2047875"/>
          <a:ext cx="152400" cy="180975"/>
        </a:xfrm>
        <a:prstGeom prst="downArrow">
          <a:avLst>
            <a:gd name="adj1" fmla="val 50000"/>
            <a:gd name="adj2" fmla="val 30309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285750</xdr:colOff>
      <xdr:row>7</xdr:row>
      <xdr:rowOff>190500</xdr:rowOff>
    </xdr:from>
    <xdr:to>
      <xdr:col>2</xdr:col>
      <xdr:colOff>438150</xdr:colOff>
      <xdr:row>7</xdr:row>
      <xdr:rowOff>371475</xdr:rowOff>
    </xdr:to>
    <xdr:sp macro="" textlink="">
      <xdr:nvSpPr>
        <xdr:cNvPr id="17" name="AutoShape 51"/>
        <xdr:cNvSpPr>
          <a:spLocks noChangeArrowheads="1"/>
        </xdr:cNvSpPr>
      </xdr:nvSpPr>
      <xdr:spPr bwMode="auto">
        <a:xfrm>
          <a:off x="4057650" y="434340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2</xdr:row>
      <xdr:rowOff>171450</xdr:rowOff>
    </xdr:from>
    <xdr:to>
      <xdr:col>4</xdr:col>
      <xdr:colOff>371475</xdr:colOff>
      <xdr:row>2</xdr:row>
      <xdr:rowOff>352425</xdr:rowOff>
    </xdr:to>
    <xdr:sp macro="" textlink="">
      <xdr:nvSpPr>
        <xdr:cNvPr id="11697" name="AutoShape 15"/>
        <xdr:cNvSpPr>
          <a:spLocks noChangeArrowheads="1"/>
        </xdr:cNvSpPr>
      </xdr:nvSpPr>
      <xdr:spPr bwMode="auto">
        <a:xfrm>
          <a:off x="4733925" y="1619250"/>
          <a:ext cx="152400" cy="180975"/>
        </a:xfrm>
        <a:prstGeom prst="downArrow">
          <a:avLst>
            <a:gd name="adj1" fmla="val 50000"/>
            <a:gd name="adj2" fmla="val 29072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323850</xdr:colOff>
      <xdr:row>2</xdr:row>
      <xdr:rowOff>171450</xdr:rowOff>
    </xdr:from>
    <xdr:to>
      <xdr:col>5</xdr:col>
      <xdr:colOff>476250</xdr:colOff>
      <xdr:row>2</xdr:row>
      <xdr:rowOff>352425</xdr:rowOff>
    </xdr:to>
    <xdr:sp macro="" textlink="">
      <xdr:nvSpPr>
        <xdr:cNvPr id="11698" name="AutoShape 51"/>
        <xdr:cNvSpPr>
          <a:spLocks noChangeArrowheads="1"/>
        </xdr:cNvSpPr>
      </xdr:nvSpPr>
      <xdr:spPr bwMode="auto">
        <a:xfrm>
          <a:off x="5448300" y="161925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219075</xdr:colOff>
      <xdr:row>2</xdr:row>
      <xdr:rowOff>171450</xdr:rowOff>
    </xdr:from>
    <xdr:to>
      <xdr:col>8</xdr:col>
      <xdr:colOff>371475</xdr:colOff>
      <xdr:row>2</xdr:row>
      <xdr:rowOff>352425</xdr:rowOff>
    </xdr:to>
    <xdr:sp macro="" textlink="">
      <xdr:nvSpPr>
        <xdr:cNvPr id="11699" name="AutoShape 54"/>
        <xdr:cNvSpPr>
          <a:spLocks noChangeArrowheads="1"/>
        </xdr:cNvSpPr>
      </xdr:nvSpPr>
      <xdr:spPr bwMode="auto">
        <a:xfrm>
          <a:off x="7419975" y="161925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333375</xdr:colOff>
      <xdr:row>2</xdr:row>
      <xdr:rowOff>171450</xdr:rowOff>
    </xdr:from>
    <xdr:to>
      <xdr:col>10</xdr:col>
      <xdr:colOff>485775</xdr:colOff>
      <xdr:row>2</xdr:row>
      <xdr:rowOff>352425</xdr:rowOff>
    </xdr:to>
    <xdr:sp macro="" textlink="">
      <xdr:nvSpPr>
        <xdr:cNvPr id="11700" name="AutoShape 55"/>
        <xdr:cNvSpPr>
          <a:spLocks noChangeArrowheads="1"/>
        </xdr:cNvSpPr>
      </xdr:nvSpPr>
      <xdr:spPr bwMode="auto">
        <a:xfrm>
          <a:off x="8820150" y="1619250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323850</xdr:colOff>
      <xdr:row>0</xdr:row>
      <xdr:rowOff>440055</xdr:rowOff>
    </xdr:from>
    <xdr:to>
      <xdr:col>15</xdr:col>
      <xdr:colOff>476250</xdr:colOff>
      <xdr:row>0</xdr:row>
      <xdr:rowOff>621030</xdr:rowOff>
    </xdr:to>
    <xdr:sp macro="" textlink="">
      <xdr:nvSpPr>
        <xdr:cNvPr id="11702" name="AutoShape 57"/>
        <xdr:cNvSpPr>
          <a:spLocks noChangeArrowheads="1"/>
        </xdr:cNvSpPr>
      </xdr:nvSpPr>
      <xdr:spPr bwMode="auto">
        <a:xfrm>
          <a:off x="12668250" y="44005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247650</xdr:colOff>
      <xdr:row>0</xdr:row>
      <xdr:rowOff>447675</xdr:rowOff>
    </xdr:from>
    <xdr:to>
      <xdr:col>18</xdr:col>
      <xdr:colOff>400050</xdr:colOff>
      <xdr:row>0</xdr:row>
      <xdr:rowOff>628650</xdr:rowOff>
    </xdr:to>
    <xdr:sp macro="" textlink="">
      <xdr:nvSpPr>
        <xdr:cNvPr id="11704" name="AutoShape 59"/>
        <xdr:cNvSpPr>
          <a:spLocks noChangeArrowheads="1"/>
        </xdr:cNvSpPr>
      </xdr:nvSpPr>
      <xdr:spPr bwMode="auto">
        <a:xfrm>
          <a:off x="14697075" y="44767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323850</xdr:colOff>
      <xdr:row>0</xdr:row>
      <xdr:rowOff>447675</xdr:rowOff>
    </xdr:from>
    <xdr:to>
      <xdr:col>20</xdr:col>
      <xdr:colOff>476250</xdr:colOff>
      <xdr:row>0</xdr:row>
      <xdr:rowOff>628650</xdr:rowOff>
    </xdr:to>
    <xdr:sp macro="" textlink="">
      <xdr:nvSpPr>
        <xdr:cNvPr id="11705" name="AutoShape 60"/>
        <xdr:cNvSpPr>
          <a:spLocks noChangeArrowheads="1"/>
        </xdr:cNvSpPr>
      </xdr:nvSpPr>
      <xdr:spPr bwMode="auto">
        <a:xfrm>
          <a:off x="16163925" y="447675"/>
          <a:ext cx="152400" cy="180975"/>
        </a:xfrm>
        <a:prstGeom prst="downArrow">
          <a:avLst>
            <a:gd name="adj1" fmla="val 50000"/>
            <a:gd name="adj2" fmla="val 30309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285750</xdr:colOff>
      <xdr:row>0</xdr:row>
      <xdr:rowOff>459105</xdr:rowOff>
    </xdr:from>
    <xdr:to>
      <xdr:col>13</xdr:col>
      <xdr:colOff>409575</xdr:colOff>
      <xdr:row>0</xdr:row>
      <xdr:rowOff>632460</xdr:rowOff>
    </xdr:to>
    <xdr:sp macro="" textlink="">
      <xdr:nvSpPr>
        <xdr:cNvPr id="11706" name="AutoShape 61"/>
        <xdr:cNvSpPr>
          <a:spLocks noChangeArrowheads="1"/>
        </xdr:cNvSpPr>
      </xdr:nvSpPr>
      <xdr:spPr bwMode="auto">
        <a:xfrm>
          <a:off x="11258550" y="459105"/>
          <a:ext cx="123825" cy="173355"/>
        </a:xfrm>
        <a:prstGeom prst="downArrow">
          <a:avLst>
            <a:gd name="adj1" fmla="val 50000"/>
            <a:gd name="adj2" fmla="val 3653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228600</xdr:colOff>
      <xdr:row>2</xdr:row>
      <xdr:rowOff>180975</xdr:rowOff>
    </xdr:from>
    <xdr:to>
      <xdr:col>3</xdr:col>
      <xdr:colOff>381000</xdr:colOff>
      <xdr:row>2</xdr:row>
      <xdr:rowOff>361950</xdr:rowOff>
    </xdr:to>
    <xdr:sp macro="" textlink="">
      <xdr:nvSpPr>
        <xdr:cNvPr id="11707" name="AutoShape 62"/>
        <xdr:cNvSpPr>
          <a:spLocks noChangeArrowheads="1"/>
        </xdr:cNvSpPr>
      </xdr:nvSpPr>
      <xdr:spPr bwMode="auto">
        <a:xfrm>
          <a:off x="4124325" y="162877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285750</xdr:colOff>
      <xdr:row>6</xdr:row>
      <xdr:rowOff>209550</xdr:rowOff>
    </xdr:from>
    <xdr:to>
      <xdr:col>2</xdr:col>
      <xdr:colOff>438150</xdr:colOff>
      <xdr:row>6</xdr:row>
      <xdr:rowOff>390525</xdr:rowOff>
    </xdr:to>
    <xdr:sp macro="" textlink="">
      <xdr:nvSpPr>
        <xdr:cNvPr id="20" name="AutoShape 62"/>
        <xdr:cNvSpPr>
          <a:spLocks noChangeArrowheads="1"/>
        </xdr:cNvSpPr>
      </xdr:nvSpPr>
      <xdr:spPr bwMode="auto">
        <a:xfrm>
          <a:off x="3457575" y="3952875"/>
          <a:ext cx="152400" cy="180975"/>
        </a:xfrm>
        <a:prstGeom prst="downArrow">
          <a:avLst>
            <a:gd name="adj1" fmla="val 50000"/>
            <a:gd name="adj2" fmla="val 29688"/>
          </a:avLst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0</xdr:rowOff>
    </xdr:from>
    <xdr:to>
      <xdr:col>9</xdr:col>
      <xdr:colOff>9525</xdr:colOff>
      <xdr:row>103</xdr:row>
      <xdr:rowOff>0</xdr:rowOff>
    </xdr:to>
    <xdr:graphicFrame macro="">
      <xdr:nvGraphicFramePr>
        <xdr:cNvPr id="810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9</xdr:col>
      <xdr:colOff>19050</xdr:colOff>
      <xdr:row>103</xdr:row>
      <xdr:rowOff>0</xdr:rowOff>
    </xdr:to>
    <xdr:graphicFrame macro="">
      <xdr:nvGraphicFramePr>
        <xdr:cNvPr id="8106" name="Chart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9</xdr:col>
      <xdr:colOff>0</xdr:colOff>
      <xdr:row>103</xdr:row>
      <xdr:rowOff>0</xdr:rowOff>
    </xdr:to>
    <xdr:graphicFrame macro="">
      <xdr:nvGraphicFramePr>
        <xdr:cNvPr id="8107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9</xdr:col>
      <xdr:colOff>0</xdr:colOff>
      <xdr:row>103</xdr:row>
      <xdr:rowOff>0</xdr:rowOff>
    </xdr:to>
    <xdr:graphicFrame macro="">
      <xdr:nvGraphicFramePr>
        <xdr:cNvPr id="8108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9</xdr:col>
      <xdr:colOff>9525</xdr:colOff>
      <xdr:row>103</xdr:row>
      <xdr:rowOff>0</xdr:rowOff>
    </xdr:to>
    <xdr:graphicFrame macro="">
      <xdr:nvGraphicFramePr>
        <xdr:cNvPr id="8109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9</xdr:col>
      <xdr:colOff>0</xdr:colOff>
      <xdr:row>103</xdr:row>
      <xdr:rowOff>0</xdr:rowOff>
    </xdr:to>
    <xdr:graphicFrame macro="">
      <xdr:nvGraphicFramePr>
        <xdr:cNvPr id="8110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9</xdr:col>
      <xdr:colOff>0</xdr:colOff>
      <xdr:row>103</xdr:row>
      <xdr:rowOff>0</xdr:rowOff>
    </xdr:to>
    <xdr:graphicFrame macro="">
      <xdr:nvGraphicFramePr>
        <xdr:cNvPr id="8111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9</xdr:col>
      <xdr:colOff>9525</xdr:colOff>
      <xdr:row>103</xdr:row>
      <xdr:rowOff>0</xdr:rowOff>
    </xdr:to>
    <xdr:graphicFrame macro="">
      <xdr:nvGraphicFramePr>
        <xdr:cNvPr id="8112" name="Chart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9</xdr:col>
      <xdr:colOff>9525</xdr:colOff>
      <xdr:row>103</xdr:row>
      <xdr:rowOff>0</xdr:rowOff>
    </xdr:to>
    <xdr:graphicFrame macro="">
      <xdr:nvGraphicFramePr>
        <xdr:cNvPr id="8113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9</xdr:col>
      <xdr:colOff>9525</xdr:colOff>
      <xdr:row>103</xdr:row>
      <xdr:rowOff>0</xdr:rowOff>
    </xdr:to>
    <xdr:graphicFrame macro="">
      <xdr:nvGraphicFramePr>
        <xdr:cNvPr id="8114" name="Chart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9</xdr:col>
      <xdr:colOff>0</xdr:colOff>
      <xdr:row>103</xdr:row>
      <xdr:rowOff>0</xdr:rowOff>
    </xdr:to>
    <xdr:graphicFrame macro="">
      <xdr:nvGraphicFramePr>
        <xdr:cNvPr id="8115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7</xdr:row>
      <xdr:rowOff>9525</xdr:rowOff>
    </xdr:from>
    <xdr:to>
      <xdr:col>9</xdr:col>
      <xdr:colOff>0</xdr:colOff>
      <xdr:row>22</xdr:row>
      <xdr:rowOff>0</xdr:rowOff>
    </xdr:to>
    <xdr:graphicFrame macro="">
      <xdr:nvGraphicFramePr>
        <xdr:cNvPr id="8116" name="Chart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9</xdr:col>
      <xdr:colOff>0</xdr:colOff>
      <xdr:row>33</xdr:row>
      <xdr:rowOff>19050</xdr:rowOff>
    </xdr:to>
    <xdr:graphicFrame macro="">
      <xdr:nvGraphicFramePr>
        <xdr:cNvPr id="8117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9</xdr:col>
      <xdr:colOff>0</xdr:colOff>
      <xdr:row>38</xdr:row>
      <xdr:rowOff>1571625</xdr:rowOff>
    </xdr:to>
    <xdr:graphicFrame macro="">
      <xdr:nvGraphicFramePr>
        <xdr:cNvPr id="8118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9</xdr:col>
      <xdr:colOff>0</xdr:colOff>
      <xdr:row>41</xdr:row>
      <xdr:rowOff>0</xdr:rowOff>
    </xdr:to>
    <xdr:graphicFrame macro="">
      <xdr:nvGraphicFramePr>
        <xdr:cNvPr id="8119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9</xdr:col>
      <xdr:colOff>0</xdr:colOff>
      <xdr:row>48</xdr:row>
      <xdr:rowOff>9525</xdr:rowOff>
    </xdr:to>
    <xdr:graphicFrame macro="">
      <xdr:nvGraphicFramePr>
        <xdr:cNvPr id="8121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50</xdr:row>
      <xdr:rowOff>1</xdr:rowOff>
    </xdr:from>
    <xdr:to>
      <xdr:col>9</xdr:col>
      <xdr:colOff>0</xdr:colOff>
      <xdr:row>52</xdr:row>
      <xdr:rowOff>9525</xdr:rowOff>
    </xdr:to>
    <xdr:graphicFrame macro="">
      <xdr:nvGraphicFramePr>
        <xdr:cNvPr id="812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53</xdr:row>
      <xdr:rowOff>428624</xdr:rowOff>
    </xdr:from>
    <xdr:to>
      <xdr:col>9</xdr:col>
      <xdr:colOff>0</xdr:colOff>
      <xdr:row>54</xdr:row>
      <xdr:rowOff>2762250</xdr:rowOff>
    </xdr:to>
    <xdr:graphicFrame macro="">
      <xdr:nvGraphicFramePr>
        <xdr:cNvPr id="812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9</xdr:col>
      <xdr:colOff>0</xdr:colOff>
      <xdr:row>59</xdr:row>
      <xdr:rowOff>0</xdr:rowOff>
    </xdr:to>
    <xdr:graphicFrame macro="">
      <xdr:nvGraphicFramePr>
        <xdr:cNvPr id="812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61</xdr:row>
      <xdr:rowOff>0</xdr:rowOff>
    </xdr:from>
    <xdr:to>
      <xdr:col>9</xdr:col>
      <xdr:colOff>0</xdr:colOff>
      <xdr:row>62</xdr:row>
      <xdr:rowOff>2124075</xdr:rowOff>
    </xdr:to>
    <xdr:graphicFrame macro="">
      <xdr:nvGraphicFramePr>
        <xdr:cNvPr id="8125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70</xdr:row>
      <xdr:rowOff>314326</xdr:rowOff>
    </xdr:from>
    <xdr:to>
      <xdr:col>9</xdr:col>
      <xdr:colOff>0</xdr:colOff>
      <xdr:row>72</xdr:row>
      <xdr:rowOff>0</xdr:rowOff>
    </xdr:to>
    <xdr:graphicFrame macro="">
      <xdr:nvGraphicFramePr>
        <xdr:cNvPr id="8128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9</xdr:col>
      <xdr:colOff>0</xdr:colOff>
      <xdr:row>81</xdr:row>
      <xdr:rowOff>0</xdr:rowOff>
    </xdr:to>
    <xdr:graphicFrame macro="">
      <xdr:nvGraphicFramePr>
        <xdr:cNvPr id="8130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83</xdr:row>
      <xdr:rowOff>0</xdr:rowOff>
    </xdr:from>
    <xdr:to>
      <xdr:col>9</xdr:col>
      <xdr:colOff>0</xdr:colOff>
      <xdr:row>84</xdr:row>
      <xdr:rowOff>0</xdr:rowOff>
    </xdr:to>
    <xdr:graphicFrame macro="">
      <xdr:nvGraphicFramePr>
        <xdr:cNvPr id="67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86</xdr:row>
      <xdr:rowOff>0</xdr:rowOff>
    </xdr:from>
    <xdr:to>
      <xdr:col>9</xdr:col>
      <xdr:colOff>0</xdr:colOff>
      <xdr:row>87</xdr:row>
      <xdr:rowOff>9525</xdr:rowOff>
    </xdr:to>
    <xdr:graphicFrame macro="">
      <xdr:nvGraphicFramePr>
        <xdr:cNvPr id="68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89</xdr:row>
      <xdr:rowOff>0</xdr:rowOff>
    </xdr:from>
    <xdr:to>
      <xdr:col>9</xdr:col>
      <xdr:colOff>0</xdr:colOff>
      <xdr:row>90</xdr:row>
      <xdr:rowOff>0</xdr:rowOff>
    </xdr:to>
    <xdr:graphicFrame macro="">
      <xdr:nvGraphicFramePr>
        <xdr:cNvPr id="7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9</xdr:col>
      <xdr:colOff>0</xdr:colOff>
      <xdr:row>92</xdr:row>
      <xdr:rowOff>2838449</xdr:rowOff>
    </xdr:to>
    <xdr:graphicFrame macro="">
      <xdr:nvGraphicFramePr>
        <xdr:cNvPr id="76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94</xdr:row>
      <xdr:rowOff>380999</xdr:rowOff>
    </xdr:from>
    <xdr:to>
      <xdr:col>9</xdr:col>
      <xdr:colOff>0</xdr:colOff>
      <xdr:row>96</xdr:row>
      <xdr:rowOff>9524</xdr:rowOff>
    </xdr:to>
    <xdr:graphicFrame macro="">
      <xdr:nvGraphicFramePr>
        <xdr:cNvPr id="77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9</xdr:col>
      <xdr:colOff>0</xdr:colOff>
      <xdr:row>98</xdr:row>
      <xdr:rowOff>2914650</xdr:rowOff>
    </xdr:to>
    <xdr:graphicFrame macro="">
      <xdr:nvGraphicFramePr>
        <xdr:cNvPr id="86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9</xdr:col>
      <xdr:colOff>0</xdr:colOff>
      <xdr:row>101</xdr:row>
      <xdr:rowOff>2962275</xdr:rowOff>
    </xdr:to>
    <xdr:graphicFrame macro="">
      <xdr:nvGraphicFramePr>
        <xdr:cNvPr id="93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106</xdr:row>
      <xdr:rowOff>0</xdr:rowOff>
    </xdr:from>
    <xdr:to>
      <xdr:col>9</xdr:col>
      <xdr:colOff>0</xdr:colOff>
      <xdr:row>106</xdr:row>
      <xdr:rowOff>2914650</xdr:rowOff>
    </xdr:to>
    <xdr:graphicFrame macro="">
      <xdr:nvGraphicFramePr>
        <xdr:cNvPr id="96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9</xdr:col>
      <xdr:colOff>0</xdr:colOff>
      <xdr:row>109</xdr:row>
      <xdr:rowOff>2914650</xdr:rowOff>
    </xdr:to>
    <xdr:graphicFrame macro="">
      <xdr:nvGraphicFramePr>
        <xdr:cNvPr id="99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112</xdr:row>
      <xdr:rowOff>0</xdr:rowOff>
    </xdr:from>
    <xdr:to>
      <xdr:col>9</xdr:col>
      <xdr:colOff>0</xdr:colOff>
      <xdr:row>113</xdr:row>
      <xdr:rowOff>9525</xdr:rowOff>
    </xdr:to>
    <xdr:graphicFrame macro="">
      <xdr:nvGraphicFramePr>
        <xdr:cNvPr id="100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9</xdr:col>
      <xdr:colOff>0</xdr:colOff>
      <xdr:row>116</xdr:row>
      <xdr:rowOff>0</xdr:rowOff>
    </xdr:to>
    <xdr:graphicFrame macro="">
      <xdr:nvGraphicFramePr>
        <xdr:cNvPr id="103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120</xdr:row>
      <xdr:rowOff>0</xdr:rowOff>
    </xdr:from>
    <xdr:to>
      <xdr:col>9</xdr:col>
      <xdr:colOff>0</xdr:colOff>
      <xdr:row>121</xdr:row>
      <xdr:rowOff>0</xdr:rowOff>
    </xdr:to>
    <xdr:graphicFrame macro="">
      <xdr:nvGraphicFramePr>
        <xdr:cNvPr id="10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9</xdr:col>
      <xdr:colOff>0</xdr:colOff>
      <xdr:row>123</xdr:row>
      <xdr:rowOff>2914650</xdr:rowOff>
    </xdr:to>
    <xdr:graphicFrame macro="">
      <xdr:nvGraphicFramePr>
        <xdr:cNvPr id="105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126</xdr:row>
      <xdr:rowOff>0</xdr:rowOff>
    </xdr:from>
    <xdr:to>
      <xdr:col>9</xdr:col>
      <xdr:colOff>0</xdr:colOff>
      <xdr:row>127</xdr:row>
      <xdr:rowOff>0</xdr:rowOff>
    </xdr:to>
    <xdr:graphicFrame macro="">
      <xdr:nvGraphicFramePr>
        <xdr:cNvPr id="108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129</xdr:row>
      <xdr:rowOff>0</xdr:rowOff>
    </xdr:from>
    <xdr:to>
      <xdr:col>9</xdr:col>
      <xdr:colOff>0</xdr:colOff>
      <xdr:row>129</xdr:row>
      <xdr:rowOff>2914650</xdr:rowOff>
    </xdr:to>
    <xdr:graphicFrame macro="">
      <xdr:nvGraphicFramePr>
        <xdr:cNvPr id="11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132</xdr:row>
      <xdr:rowOff>0</xdr:rowOff>
    </xdr:from>
    <xdr:to>
      <xdr:col>9</xdr:col>
      <xdr:colOff>0</xdr:colOff>
      <xdr:row>132</xdr:row>
      <xdr:rowOff>2914650</xdr:rowOff>
    </xdr:to>
    <xdr:graphicFrame macro="">
      <xdr:nvGraphicFramePr>
        <xdr:cNvPr id="117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137</xdr:row>
      <xdr:rowOff>0</xdr:rowOff>
    </xdr:from>
    <xdr:to>
      <xdr:col>9</xdr:col>
      <xdr:colOff>0</xdr:colOff>
      <xdr:row>137</xdr:row>
      <xdr:rowOff>2914650</xdr:rowOff>
    </xdr:to>
    <xdr:graphicFrame macro="">
      <xdr:nvGraphicFramePr>
        <xdr:cNvPr id="118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140</xdr:row>
      <xdr:rowOff>0</xdr:rowOff>
    </xdr:from>
    <xdr:to>
      <xdr:col>9</xdr:col>
      <xdr:colOff>0</xdr:colOff>
      <xdr:row>140</xdr:row>
      <xdr:rowOff>2914650</xdr:rowOff>
    </xdr:to>
    <xdr:graphicFrame macro="">
      <xdr:nvGraphicFramePr>
        <xdr:cNvPr id="120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9</xdr:col>
      <xdr:colOff>0</xdr:colOff>
      <xdr:row>143</xdr:row>
      <xdr:rowOff>2914650</xdr:rowOff>
    </xdr:to>
    <xdr:graphicFrame macro="">
      <xdr:nvGraphicFramePr>
        <xdr:cNvPr id="121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149</xdr:row>
      <xdr:rowOff>0</xdr:rowOff>
    </xdr:from>
    <xdr:to>
      <xdr:col>9</xdr:col>
      <xdr:colOff>0</xdr:colOff>
      <xdr:row>149</xdr:row>
      <xdr:rowOff>2914650</xdr:rowOff>
    </xdr:to>
    <xdr:graphicFrame macro="">
      <xdr:nvGraphicFramePr>
        <xdr:cNvPr id="12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152</xdr:row>
      <xdr:rowOff>0</xdr:rowOff>
    </xdr:from>
    <xdr:to>
      <xdr:col>9</xdr:col>
      <xdr:colOff>0</xdr:colOff>
      <xdr:row>152</xdr:row>
      <xdr:rowOff>2914650</xdr:rowOff>
    </xdr:to>
    <xdr:graphicFrame macro="">
      <xdr:nvGraphicFramePr>
        <xdr:cNvPr id="125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157</xdr:row>
      <xdr:rowOff>0</xdr:rowOff>
    </xdr:from>
    <xdr:to>
      <xdr:col>9</xdr:col>
      <xdr:colOff>0</xdr:colOff>
      <xdr:row>157</xdr:row>
      <xdr:rowOff>2914650</xdr:rowOff>
    </xdr:to>
    <xdr:graphicFrame macro="">
      <xdr:nvGraphicFramePr>
        <xdr:cNvPr id="127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160</xdr:row>
      <xdr:rowOff>0</xdr:rowOff>
    </xdr:from>
    <xdr:to>
      <xdr:col>9</xdr:col>
      <xdr:colOff>0</xdr:colOff>
      <xdr:row>160</xdr:row>
      <xdr:rowOff>2914650</xdr:rowOff>
    </xdr:to>
    <xdr:graphicFrame macro="">
      <xdr:nvGraphicFramePr>
        <xdr:cNvPr id="130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166</xdr:row>
      <xdr:rowOff>0</xdr:rowOff>
    </xdr:from>
    <xdr:to>
      <xdr:col>9</xdr:col>
      <xdr:colOff>0</xdr:colOff>
      <xdr:row>166</xdr:row>
      <xdr:rowOff>2914650</xdr:rowOff>
    </xdr:to>
    <xdr:graphicFrame macro="">
      <xdr:nvGraphicFramePr>
        <xdr:cNvPr id="132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9</xdr:col>
      <xdr:colOff>0</xdr:colOff>
      <xdr:row>169</xdr:row>
      <xdr:rowOff>2914650</xdr:rowOff>
    </xdr:to>
    <xdr:graphicFrame macro="">
      <xdr:nvGraphicFramePr>
        <xdr:cNvPr id="147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176</xdr:row>
      <xdr:rowOff>0</xdr:rowOff>
    </xdr:from>
    <xdr:to>
      <xdr:col>9</xdr:col>
      <xdr:colOff>0</xdr:colOff>
      <xdr:row>176</xdr:row>
      <xdr:rowOff>2914650</xdr:rowOff>
    </xdr:to>
    <xdr:graphicFrame macro="">
      <xdr:nvGraphicFramePr>
        <xdr:cNvPr id="149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73</xdr:row>
      <xdr:rowOff>380999</xdr:rowOff>
    </xdr:from>
    <xdr:to>
      <xdr:col>9</xdr:col>
      <xdr:colOff>0</xdr:colOff>
      <xdr:row>74</xdr:row>
      <xdr:rowOff>2771774</xdr:rowOff>
    </xdr:to>
    <xdr:graphicFrame macro="">
      <xdr:nvGraphicFramePr>
        <xdr:cNvPr id="174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179</xdr:row>
      <xdr:rowOff>0</xdr:rowOff>
    </xdr:from>
    <xdr:to>
      <xdr:col>9</xdr:col>
      <xdr:colOff>28575</xdr:colOff>
      <xdr:row>180</xdr:row>
      <xdr:rowOff>9525</xdr:rowOff>
    </xdr:to>
    <xdr:graphicFrame macro="">
      <xdr:nvGraphicFramePr>
        <xdr:cNvPr id="110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182</xdr:row>
      <xdr:rowOff>0</xdr:rowOff>
    </xdr:from>
    <xdr:to>
      <xdr:col>9</xdr:col>
      <xdr:colOff>28575</xdr:colOff>
      <xdr:row>183</xdr:row>
      <xdr:rowOff>9525</xdr:rowOff>
    </xdr:to>
    <xdr:graphicFrame macro="">
      <xdr:nvGraphicFramePr>
        <xdr:cNvPr id="111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185</xdr:row>
      <xdr:rowOff>0</xdr:rowOff>
    </xdr:from>
    <xdr:to>
      <xdr:col>9</xdr:col>
      <xdr:colOff>28575</xdr:colOff>
      <xdr:row>185</xdr:row>
      <xdr:rowOff>3152775</xdr:rowOff>
    </xdr:to>
    <xdr:graphicFrame macro="">
      <xdr:nvGraphicFramePr>
        <xdr:cNvPr id="126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0</xdr:colOff>
      <xdr:row>188</xdr:row>
      <xdr:rowOff>0</xdr:rowOff>
    </xdr:from>
    <xdr:to>
      <xdr:col>9</xdr:col>
      <xdr:colOff>28575</xdr:colOff>
      <xdr:row>189</xdr:row>
      <xdr:rowOff>9525</xdr:rowOff>
    </xdr:to>
    <xdr:graphicFrame macro="">
      <xdr:nvGraphicFramePr>
        <xdr:cNvPr id="138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0</xdr:colOff>
      <xdr:row>195</xdr:row>
      <xdr:rowOff>0</xdr:rowOff>
    </xdr:from>
    <xdr:to>
      <xdr:col>9</xdr:col>
      <xdr:colOff>28575</xdr:colOff>
      <xdr:row>196</xdr:row>
      <xdr:rowOff>0</xdr:rowOff>
    </xdr:to>
    <xdr:graphicFrame macro="">
      <xdr:nvGraphicFramePr>
        <xdr:cNvPr id="139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0</xdr:colOff>
      <xdr:row>198</xdr:row>
      <xdr:rowOff>0</xdr:rowOff>
    </xdr:from>
    <xdr:to>
      <xdr:col>9</xdr:col>
      <xdr:colOff>28575</xdr:colOff>
      <xdr:row>199</xdr:row>
      <xdr:rowOff>9525</xdr:rowOff>
    </xdr:to>
    <xdr:graphicFrame macro="">
      <xdr:nvGraphicFramePr>
        <xdr:cNvPr id="158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0</xdr:colOff>
      <xdr:row>201</xdr:row>
      <xdr:rowOff>0</xdr:rowOff>
    </xdr:from>
    <xdr:to>
      <xdr:col>9</xdr:col>
      <xdr:colOff>28575</xdr:colOff>
      <xdr:row>202</xdr:row>
      <xdr:rowOff>0</xdr:rowOff>
    </xdr:to>
    <xdr:graphicFrame macro="">
      <xdr:nvGraphicFramePr>
        <xdr:cNvPr id="172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0</xdr:colOff>
      <xdr:row>213</xdr:row>
      <xdr:rowOff>0</xdr:rowOff>
    </xdr:from>
    <xdr:to>
      <xdr:col>9</xdr:col>
      <xdr:colOff>28575</xdr:colOff>
      <xdr:row>213</xdr:row>
      <xdr:rowOff>3009900</xdr:rowOff>
    </xdr:to>
    <xdr:graphicFrame macro="">
      <xdr:nvGraphicFramePr>
        <xdr:cNvPr id="101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0</xdr:colOff>
      <xdr:row>220</xdr:row>
      <xdr:rowOff>0</xdr:rowOff>
    </xdr:from>
    <xdr:to>
      <xdr:col>9</xdr:col>
      <xdr:colOff>28575</xdr:colOff>
      <xdr:row>221</xdr:row>
      <xdr:rowOff>0</xdr:rowOff>
    </xdr:to>
    <xdr:graphicFrame macro="">
      <xdr:nvGraphicFramePr>
        <xdr:cNvPr id="107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0</xdr:colOff>
      <xdr:row>223</xdr:row>
      <xdr:rowOff>0</xdr:rowOff>
    </xdr:from>
    <xdr:to>
      <xdr:col>9</xdr:col>
      <xdr:colOff>28575</xdr:colOff>
      <xdr:row>224</xdr:row>
      <xdr:rowOff>9525</xdr:rowOff>
    </xdr:to>
    <xdr:graphicFrame macro="">
      <xdr:nvGraphicFramePr>
        <xdr:cNvPr id="106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0</xdr:colOff>
      <xdr:row>232</xdr:row>
      <xdr:rowOff>0</xdr:rowOff>
    </xdr:from>
    <xdr:to>
      <xdr:col>9</xdr:col>
      <xdr:colOff>28575</xdr:colOff>
      <xdr:row>232</xdr:row>
      <xdr:rowOff>3162300</xdr:rowOff>
    </xdr:to>
    <xdr:graphicFrame macro="">
      <xdr:nvGraphicFramePr>
        <xdr:cNvPr id="115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9</xdr:col>
      <xdr:colOff>0</xdr:colOff>
      <xdr:row>65</xdr:row>
      <xdr:rowOff>2596514</xdr:rowOff>
    </xdr:to>
    <xdr:graphicFrame macro="">
      <xdr:nvGraphicFramePr>
        <xdr:cNvPr id="73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9</xdr:col>
      <xdr:colOff>0</xdr:colOff>
      <xdr:row>43</xdr:row>
      <xdr:rowOff>2596514</xdr:rowOff>
    </xdr:to>
    <xdr:graphicFrame macro="">
      <xdr:nvGraphicFramePr>
        <xdr:cNvPr id="78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68</xdr:row>
      <xdr:rowOff>0</xdr:rowOff>
    </xdr:from>
    <xdr:to>
      <xdr:col>9</xdr:col>
      <xdr:colOff>0</xdr:colOff>
      <xdr:row>68</xdr:row>
      <xdr:rowOff>2596514</xdr:rowOff>
    </xdr:to>
    <xdr:graphicFrame macro="">
      <xdr:nvGraphicFramePr>
        <xdr:cNvPr id="79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9</xdr:col>
      <xdr:colOff>0</xdr:colOff>
      <xdr:row>146</xdr:row>
      <xdr:rowOff>2596514</xdr:rowOff>
    </xdr:to>
    <xdr:graphicFrame macro="">
      <xdr:nvGraphicFramePr>
        <xdr:cNvPr id="83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9</xdr:col>
      <xdr:colOff>0</xdr:colOff>
      <xdr:row>163</xdr:row>
      <xdr:rowOff>2596514</xdr:rowOff>
    </xdr:to>
    <xdr:graphicFrame macro="">
      <xdr:nvGraphicFramePr>
        <xdr:cNvPr id="84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0</xdr:colOff>
      <xdr:row>204</xdr:row>
      <xdr:rowOff>2596514</xdr:rowOff>
    </xdr:to>
    <xdr:graphicFrame macro="">
      <xdr:nvGraphicFramePr>
        <xdr:cNvPr id="85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0</xdr:colOff>
      <xdr:row>229</xdr:row>
      <xdr:rowOff>0</xdr:rowOff>
    </xdr:from>
    <xdr:to>
      <xdr:col>9</xdr:col>
      <xdr:colOff>0</xdr:colOff>
      <xdr:row>229</xdr:row>
      <xdr:rowOff>2596514</xdr:rowOff>
    </xdr:to>
    <xdr:graphicFrame macro="">
      <xdr:nvGraphicFramePr>
        <xdr:cNvPr id="88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0</xdr:colOff>
      <xdr:row>226</xdr:row>
      <xdr:rowOff>0</xdr:rowOff>
    </xdr:from>
    <xdr:to>
      <xdr:col>9</xdr:col>
      <xdr:colOff>0</xdr:colOff>
      <xdr:row>226</xdr:row>
      <xdr:rowOff>2596514</xdr:rowOff>
    </xdr:to>
    <xdr:graphicFrame macro="">
      <xdr:nvGraphicFramePr>
        <xdr:cNvPr id="89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0</xdr:colOff>
      <xdr:row>207</xdr:row>
      <xdr:rowOff>0</xdr:rowOff>
    </xdr:from>
    <xdr:to>
      <xdr:col>9</xdr:col>
      <xdr:colOff>0</xdr:colOff>
      <xdr:row>207</xdr:row>
      <xdr:rowOff>2596514</xdr:rowOff>
    </xdr:to>
    <xdr:graphicFrame macro="">
      <xdr:nvGraphicFramePr>
        <xdr:cNvPr id="90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0</xdr:colOff>
      <xdr:row>210</xdr:row>
      <xdr:rowOff>0</xdr:rowOff>
    </xdr:from>
    <xdr:to>
      <xdr:col>9</xdr:col>
      <xdr:colOff>0</xdr:colOff>
      <xdr:row>210</xdr:row>
      <xdr:rowOff>2596514</xdr:rowOff>
    </xdr:to>
    <xdr:graphicFrame macro="">
      <xdr:nvGraphicFramePr>
        <xdr:cNvPr id="91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7"/>
  <sheetViews>
    <sheetView tabSelected="1" view="pageBreakPreview" zoomScaleNormal="100" zoomScaleSheetLayoutView="100" workbookViewId="0">
      <selection activeCell="B20" sqref="B20"/>
    </sheetView>
  </sheetViews>
  <sheetFormatPr defaultRowHeight="12.75"/>
  <cols>
    <col min="1" max="1" width="11.85546875" customWidth="1"/>
    <col min="2" max="2" width="11.7109375" customWidth="1"/>
    <col min="3" max="3" width="12" customWidth="1"/>
    <col min="4" max="4" width="12.85546875" customWidth="1"/>
    <col min="5" max="5" width="13.42578125" customWidth="1"/>
    <col min="7" max="7" width="12" customWidth="1"/>
    <col min="9" max="9" width="13" customWidth="1"/>
    <col min="11" max="11" width="12" customWidth="1"/>
    <col min="12" max="12" width="8.85546875" customWidth="1"/>
    <col min="17" max="17" width="9.140625" customWidth="1"/>
  </cols>
  <sheetData>
    <row r="1" spans="1:17" ht="50.25" customHeight="1">
      <c r="A1" s="423" t="s">
        <v>288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140"/>
      <c r="N1" s="140"/>
      <c r="O1" s="140"/>
      <c r="P1" s="140"/>
    </row>
    <row r="2" spans="1:17" ht="33" customHeight="1">
      <c r="A2" s="169"/>
      <c r="B2" s="205"/>
      <c r="C2" s="170"/>
      <c r="D2" s="170"/>
      <c r="E2" s="170"/>
      <c r="F2" s="162"/>
      <c r="G2" s="162"/>
      <c r="H2" s="162"/>
      <c r="I2" s="162"/>
      <c r="J2" s="206"/>
      <c r="K2" s="162"/>
      <c r="L2" s="162"/>
      <c r="M2" s="162"/>
      <c r="N2" s="162"/>
      <c r="O2" s="162"/>
      <c r="P2" s="162"/>
    </row>
    <row r="3" spans="1:17" ht="35.25" customHeight="1">
      <c r="A3" s="107"/>
      <c r="B3" s="108"/>
      <c r="C3" s="108"/>
      <c r="D3" s="108"/>
      <c r="E3" s="108"/>
    </row>
    <row r="4" spans="1:17" ht="30" customHeight="1">
      <c r="A4" s="169"/>
      <c r="B4" s="172"/>
      <c r="C4" s="172"/>
      <c r="D4" s="172"/>
      <c r="E4" s="172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7" ht="36.75" customHeight="1">
      <c r="A5" s="163"/>
      <c r="B5" s="164"/>
      <c r="C5" s="164"/>
      <c r="D5" s="164"/>
      <c r="E5" s="165"/>
      <c r="G5" s="166"/>
      <c r="I5" s="167"/>
      <c r="K5" s="168"/>
    </row>
    <row r="6" spans="1:17" ht="27" customHeight="1">
      <c r="A6" s="421"/>
      <c r="B6" s="422"/>
      <c r="C6" s="422"/>
      <c r="D6" s="422"/>
      <c r="E6" s="422"/>
    </row>
    <row r="7" spans="1:17" ht="30" customHeight="1">
      <c r="A7" s="421"/>
      <c r="B7" s="422"/>
      <c r="C7" s="422"/>
      <c r="D7" s="422"/>
      <c r="E7" s="4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</row>
    <row r="8" spans="1:17" ht="22.5" customHeight="1">
      <c r="A8" s="421"/>
      <c r="B8" s="422"/>
      <c r="C8" s="422"/>
      <c r="D8" s="422"/>
      <c r="E8" s="422"/>
      <c r="F8" s="122"/>
      <c r="G8" s="122"/>
      <c r="H8" s="122"/>
      <c r="I8" s="122"/>
      <c r="J8" s="122"/>
      <c r="K8" s="122"/>
      <c r="L8" s="204"/>
      <c r="M8" s="122"/>
      <c r="N8" s="122"/>
      <c r="O8" s="122"/>
      <c r="P8" s="122"/>
      <c r="Q8" s="122"/>
    </row>
    <row r="9" spans="1:17" ht="17.25" customHeight="1">
      <c r="A9" s="425"/>
      <c r="B9" s="425"/>
      <c r="C9" s="425"/>
      <c r="D9" s="425"/>
      <c r="E9" s="425"/>
      <c r="G9" s="123"/>
      <c r="L9" s="55"/>
    </row>
    <row r="10" spans="1:17" ht="16.5" customHeight="1">
      <c r="A10" s="419"/>
      <c r="B10" s="420"/>
      <c r="C10" s="420"/>
      <c r="D10" s="420"/>
      <c r="E10" s="420"/>
      <c r="H10" s="125"/>
    </row>
    <row r="11" spans="1:17" ht="20.25" customHeight="1">
      <c r="A11" s="419"/>
      <c r="B11" s="420"/>
      <c r="C11" s="420"/>
      <c r="D11" s="420"/>
      <c r="E11" s="420"/>
      <c r="H11" s="125"/>
    </row>
    <row r="12" spans="1:17" ht="17.25" customHeight="1">
      <c r="A12" s="419"/>
      <c r="B12" s="420"/>
      <c r="C12" s="420"/>
      <c r="D12" s="420"/>
      <c r="E12" s="420"/>
      <c r="G12" s="123"/>
      <c r="H12" s="125"/>
    </row>
    <row r="13" spans="1:17" ht="23.25" customHeight="1">
      <c r="A13" s="419"/>
      <c r="B13" s="420"/>
      <c r="C13" s="420"/>
      <c r="D13" s="420"/>
      <c r="E13" s="420"/>
    </row>
    <row r="14" spans="1:17" ht="25.5" customHeight="1">
      <c r="A14" s="419"/>
      <c r="B14" s="420"/>
      <c r="C14" s="420"/>
      <c r="D14" s="420"/>
      <c r="E14" s="420"/>
      <c r="K14" s="55"/>
    </row>
    <row r="15" spans="1:17" s="161" customFormat="1" ht="72.75" customHeight="1">
      <c r="A15" s="175"/>
      <c r="B15" s="175"/>
      <c r="C15" s="175"/>
      <c r="D15" s="175"/>
      <c r="E15" s="175"/>
    </row>
    <row r="16" spans="1:17" ht="23.25" customHeight="1">
      <c r="A16" s="174"/>
      <c r="B16" s="140"/>
      <c r="C16" s="140"/>
      <c r="D16" s="140"/>
      <c r="E16" s="140"/>
    </row>
    <row r="17" spans="1:12" ht="22.5" customHeight="1">
      <c r="A17" s="158"/>
      <c r="B17" s="159"/>
      <c r="C17" s="159"/>
      <c r="D17" s="159"/>
      <c r="E17" s="159"/>
      <c r="F17" s="60"/>
      <c r="G17" s="60"/>
      <c r="H17" s="60"/>
    </row>
    <row r="18" spans="1:12" ht="18.75" customHeight="1">
      <c r="A18" s="158"/>
      <c r="B18" s="159"/>
      <c r="C18" s="159"/>
      <c r="D18" s="159"/>
      <c r="E18" s="159"/>
      <c r="F18" s="60"/>
      <c r="G18" s="60"/>
      <c r="H18" s="60"/>
    </row>
    <row r="19" spans="1:12" ht="34.5" customHeight="1">
      <c r="A19" s="426"/>
      <c r="B19" s="426"/>
      <c r="C19" s="426"/>
      <c r="D19" s="426"/>
      <c r="E19" s="426"/>
      <c r="F19" s="426"/>
      <c r="G19" s="426"/>
      <c r="H19" s="426"/>
      <c r="I19" s="426"/>
      <c r="J19" s="426"/>
      <c r="K19" s="426"/>
      <c r="L19" s="426"/>
    </row>
    <row r="20" spans="1:12" ht="33.75" customHeight="1">
      <c r="A20" s="160"/>
      <c r="B20" s="161"/>
      <c r="C20" s="161"/>
      <c r="D20" s="161"/>
      <c r="E20" s="161"/>
      <c r="G20" s="124"/>
    </row>
    <row r="21" spans="1:12" ht="59.25" customHeight="1">
      <c r="A21" s="44"/>
      <c r="B21" s="45"/>
      <c r="C21" s="45"/>
    </row>
    <row r="22" spans="1:12" s="60" customFormat="1" ht="34.5" customHeight="1">
      <c r="A22" s="59"/>
      <c r="B22" s="43"/>
      <c r="C22" s="43"/>
      <c r="D22" s="43"/>
      <c r="E22" s="43"/>
    </row>
    <row r="23" spans="1:12" s="60" customFormat="1" ht="30.75" customHeight="1">
      <c r="A23" s="178"/>
      <c r="B23" s="179"/>
      <c r="C23" s="179"/>
      <c r="D23" s="179"/>
      <c r="E23" s="179"/>
    </row>
    <row r="24" spans="1:12" ht="28.5" customHeight="1"/>
    <row r="25" spans="1:12" ht="22.5" customHeight="1"/>
    <row r="26" spans="1:12" ht="26.25" customHeight="1"/>
    <row r="27" spans="1:12" ht="26.25" customHeight="1"/>
    <row r="28" spans="1:12" ht="27.75" customHeight="1"/>
    <row r="29" spans="1:12" ht="27" customHeight="1"/>
    <row r="30" spans="1:12" ht="26.25" customHeight="1"/>
    <row r="31" spans="1:12" ht="26.25" customHeight="1"/>
    <row r="32" spans="1:12" ht="101.25" customHeight="1"/>
    <row r="33" spans="1:5" ht="26.25" customHeight="1"/>
    <row r="34" spans="1:5" ht="26.25" customHeight="1"/>
    <row r="35" spans="1:5" ht="21" customHeight="1"/>
    <row r="36" spans="1:5" ht="21.75" customHeight="1"/>
    <row r="37" spans="1:5" ht="33.75" customHeight="1">
      <c r="A37" s="418"/>
      <c r="B37" s="418"/>
      <c r="C37" s="418"/>
      <c r="D37" s="418"/>
      <c r="E37" s="418"/>
    </row>
  </sheetData>
  <mergeCells count="12">
    <mergeCell ref="A6:E6"/>
    <mergeCell ref="A7:E7"/>
    <mergeCell ref="A1:L1"/>
    <mergeCell ref="A9:E9"/>
    <mergeCell ref="A19:L19"/>
    <mergeCell ref="A8:E8"/>
    <mergeCell ref="A37:E37"/>
    <mergeCell ref="A10:E10"/>
    <mergeCell ref="A11:E11"/>
    <mergeCell ref="A12:E12"/>
    <mergeCell ref="A13:E13"/>
    <mergeCell ref="A14:E14"/>
  </mergeCells>
  <phoneticPr fontId="0" type="noConversion"/>
  <printOptions horizontalCentered="1" verticalCentered="1"/>
  <pageMargins left="0.59055118110236227" right="0.59055118110236227" top="0.19685039370078741" bottom="0.59055118110236227" header="0.19685039370078741" footer="0.19685039370078741"/>
  <pageSetup paperSize="9" scale="91" orientation="landscape" r:id="rId1"/>
  <headerFooter alignWithMargins="0"/>
  <rowBreaks count="1" manualBreakCount="1">
    <brk id="18" max="1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G16"/>
  <sheetViews>
    <sheetView workbookViewId="0">
      <pane xSplit="2" ySplit="2" topLeftCell="C3" activePane="bottomRight" state="frozen"/>
      <selection pane="topRight" activeCell="B1" sqref="B1"/>
      <selection pane="bottomLeft" activeCell="A4" sqref="A4"/>
      <selection pane="bottomRight" activeCell="D2" sqref="D2"/>
    </sheetView>
  </sheetViews>
  <sheetFormatPr defaultRowHeight="12.75"/>
  <cols>
    <col min="1" max="1" width="13" customWidth="1"/>
    <col min="2" max="2" width="35.7109375" customWidth="1"/>
    <col min="3" max="3" width="10.85546875" customWidth="1"/>
    <col min="4" max="4" width="9.28515625" customWidth="1"/>
    <col min="6" max="6" width="12.28515625" customWidth="1"/>
    <col min="7" max="7" width="8.5703125" customWidth="1"/>
    <col min="8" max="8" width="10.28515625" customWidth="1"/>
    <col min="10" max="10" width="10.140625" customWidth="1"/>
    <col min="11" max="11" width="12" customWidth="1"/>
    <col min="12" max="12" width="8.85546875" customWidth="1"/>
    <col min="13" max="13" width="11.140625" customWidth="1"/>
    <col min="14" max="14" width="9.42578125" customWidth="1"/>
    <col min="15" max="15" width="10.5703125" customWidth="1"/>
    <col min="16" max="16" width="12" customWidth="1"/>
    <col min="17" max="17" width="9" customWidth="1"/>
    <col min="18" max="18" width="11.28515625" customWidth="1"/>
    <col min="19" max="19" width="9.42578125" customWidth="1"/>
    <col min="20" max="20" width="10.85546875" customWidth="1"/>
    <col min="21" max="21" width="12.28515625" customWidth="1"/>
  </cols>
  <sheetData>
    <row r="1" spans="1:59" ht="50.45" customHeight="1" thickBot="1">
      <c r="A1" s="575" t="s">
        <v>230</v>
      </c>
      <c r="B1" s="566"/>
      <c r="C1" s="46"/>
      <c r="D1" s="49"/>
      <c r="E1" s="49"/>
      <c r="F1" s="49"/>
      <c r="G1" s="49"/>
      <c r="H1" s="46"/>
      <c r="I1" s="49"/>
      <c r="J1" s="46"/>
      <c r="K1" s="49"/>
      <c r="L1" s="49"/>
      <c r="M1" s="46"/>
      <c r="N1" s="49" t="s">
        <v>8</v>
      </c>
      <c r="O1" s="46"/>
      <c r="P1" s="49" t="s">
        <v>8</v>
      </c>
      <c r="Q1" s="49"/>
      <c r="R1" s="46"/>
      <c r="S1" s="49" t="s">
        <v>8</v>
      </c>
      <c r="T1" s="46"/>
      <c r="U1" s="49" t="s">
        <v>8</v>
      </c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</row>
    <row r="2" spans="1:59" s="2" customFormat="1" ht="61.5" customHeight="1">
      <c r="A2" s="223" t="s">
        <v>60</v>
      </c>
      <c r="B2" s="303" t="s">
        <v>9</v>
      </c>
      <c r="C2" s="62" t="s">
        <v>7</v>
      </c>
      <c r="D2" s="63" t="s">
        <v>357</v>
      </c>
      <c r="E2" s="63" t="s">
        <v>358</v>
      </c>
      <c r="F2" s="63" t="s">
        <v>359</v>
      </c>
      <c r="G2" s="64" t="s">
        <v>360</v>
      </c>
      <c r="H2" s="64" t="s">
        <v>361</v>
      </c>
      <c r="I2" s="64" t="s">
        <v>362</v>
      </c>
      <c r="J2" s="64" t="s">
        <v>363</v>
      </c>
      <c r="K2" s="64" t="s">
        <v>364</v>
      </c>
      <c r="L2" s="65" t="s">
        <v>386</v>
      </c>
      <c r="M2" s="65" t="s">
        <v>387</v>
      </c>
      <c r="N2" s="65" t="s">
        <v>388</v>
      </c>
      <c r="O2" s="65" t="s">
        <v>389</v>
      </c>
      <c r="P2" s="65" t="s">
        <v>390</v>
      </c>
      <c r="Q2" s="273" t="s">
        <v>391</v>
      </c>
      <c r="R2" s="273" t="s">
        <v>392</v>
      </c>
      <c r="S2" s="66" t="s">
        <v>393</v>
      </c>
      <c r="T2" s="66" t="s">
        <v>394</v>
      </c>
      <c r="U2" s="67" t="s">
        <v>395</v>
      </c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</row>
    <row r="3" spans="1:59" ht="33.75" customHeight="1">
      <c r="A3" s="573" t="s">
        <v>23</v>
      </c>
      <c r="B3" s="574"/>
      <c r="C3" s="22"/>
      <c r="D3" s="364" t="s">
        <v>8</v>
      </c>
      <c r="E3" s="364" t="s">
        <v>8</v>
      </c>
      <c r="F3" s="364" t="s">
        <v>8</v>
      </c>
      <c r="G3" s="365"/>
      <c r="H3" s="365"/>
      <c r="I3" s="366" t="s">
        <v>8</v>
      </c>
      <c r="J3" s="367"/>
      <c r="K3" s="364" t="s">
        <v>8</v>
      </c>
      <c r="L3" s="368"/>
      <c r="M3" s="365"/>
      <c r="N3" s="365"/>
      <c r="O3" s="365"/>
      <c r="P3" s="369"/>
      <c r="Q3" s="368"/>
      <c r="R3" s="365"/>
      <c r="S3" s="365"/>
      <c r="T3" s="365"/>
      <c r="U3" s="370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</row>
    <row r="4" spans="1:59" ht="30" customHeight="1">
      <c r="A4" s="539" t="str">
        <f>'Outcomes &amp; performance measures'!$B$43</f>
        <v>Reduced negative impact on the environment from the facilities and operation</v>
      </c>
      <c r="B4" s="231" t="str">
        <f>'Outcomes &amp; performance measures'!C43</f>
        <v>Electricity consumption</v>
      </c>
      <c r="C4" s="22"/>
      <c r="D4" s="6"/>
      <c r="E4" s="6"/>
      <c r="F4" s="6"/>
      <c r="G4" s="11"/>
      <c r="H4" s="19"/>
      <c r="I4" s="11"/>
      <c r="J4" s="30"/>
      <c r="K4" s="11"/>
      <c r="L4" s="16"/>
      <c r="M4" s="20"/>
      <c r="N4" s="16"/>
      <c r="O4" s="20"/>
      <c r="P4" s="16"/>
      <c r="Q4" s="17"/>
      <c r="R4" s="20"/>
      <c r="S4" s="17"/>
      <c r="T4" s="35"/>
      <c r="U4" s="18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</row>
    <row r="5" spans="1:59" ht="24" customHeight="1">
      <c r="A5" s="540"/>
      <c r="B5" s="231" t="str">
        <f>'Outcomes &amp; performance measures'!C44</f>
        <v>Gas consumption</v>
      </c>
      <c r="C5" s="22"/>
      <c r="D5" s="6"/>
      <c r="E5" s="6"/>
      <c r="F5" s="6"/>
      <c r="G5" s="11"/>
      <c r="H5" s="20"/>
      <c r="I5" s="11"/>
      <c r="J5" s="31"/>
      <c r="K5" s="11"/>
      <c r="L5" s="16"/>
      <c r="M5" s="20"/>
      <c r="N5" s="16"/>
      <c r="O5" s="20"/>
      <c r="P5" s="16"/>
      <c r="Q5" s="17"/>
      <c r="R5" s="20"/>
      <c r="S5" s="17"/>
      <c r="T5" s="35"/>
      <c r="U5" s="18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</row>
    <row r="6" spans="1:59" ht="40.5" customHeight="1" thickBot="1">
      <c r="A6" s="544"/>
      <c r="B6" s="266" t="str">
        <f>'Outcomes &amp; performance measures'!C45</f>
        <v>Energy efficiency rating at the Warnedowne Museum and Archives  (a=1, b=2, c=3, d=4, e=5)</v>
      </c>
      <c r="C6" s="37"/>
      <c r="D6" s="6">
        <v>3</v>
      </c>
      <c r="E6" s="6">
        <v>3</v>
      </c>
      <c r="F6" s="6"/>
      <c r="G6" s="11">
        <v>3</v>
      </c>
      <c r="H6" s="41"/>
      <c r="I6" s="11">
        <v>4</v>
      </c>
      <c r="J6" s="75"/>
      <c r="K6" s="11"/>
      <c r="L6" s="16"/>
      <c r="M6" s="41"/>
      <c r="N6" s="16">
        <v>4</v>
      </c>
      <c r="O6" s="41"/>
      <c r="P6" s="16"/>
      <c r="Q6" s="17"/>
      <c r="R6" s="41"/>
      <c r="S6" s="17">
        <v>5</v>
      </c>
      <c r="T6" s="301"/>
      <c r="U6" s="18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</row>
    <row r="7" spans="1:59" ht="34.5" customHeight="1">
      <c r="A7" s="571" t="s">
        <v>38</v>
      </c>
      <c r="B7" s="572"/>
      <c r="C7" s="371" t="s">
        <v>8</v>
      </c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72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</row>
    <row r="8" spans="1:59" ht="28.5" customHeight="1">
      <c r="A8" s="539" t="str">
        <f>'Outcomes &amp; performance measures'!$B$43</f>
        <v>Reduced negative impact on the environment from the facilities and operation</v>
      </c>
      <c r="B8" s="265" t="str">
        <f>'Environment Perspective results'!$B$4</f>
        <v>Electricity consumption</v>
      </c>
      <c r="C8" s="284">
        <v>0.25</v>
      </c>
      <c r="D8" s="280">
        <v>100</v>
      </c>
      <c r="E8" s="281" t="e">
        <f>SUM((D4-E4)/D4*100+D8)</f>
        <v>#DIV/0!</v>
      </c>
      <c r="F8" s="282"/>
      <c r="G8" s="286" t="e">
        <f>SUM((D4-G4)/D4*100+D8)</f>
        <v>#DIV/0!</v>
      </c>
      <c r="H8" s="287" t="e">
        <f t="shared" ref="H8:H10" si="0">SUM(G8*C8)</f>
        <v>#DIV/0!</v>
      </c>
      <c r="I8" s="286" t="e">
        <f>SUM((D4-I4)/D4*100+D8)</f>
        <v>#DIV/0!</v>
      </c>
      <c r="J8" s="287" t="e">
        <f t="shared" ref="J8:J9" si="1">SUM(I8*C8)</f>
        <v>#DIV/0!</v>
      </c>
      <c r="K8" s="282"/>
      <c r="L8" s="288" t="e">
        <f>SUM((D4-L4)/D4*100+D8)</f>
        <v>#DIV/0!</v>
      </c>
      <c r="M8" s="289" t="e">
        <f t="shared" ref="M8:M10" si="2">SUM(L8*C8)</f>
        <v>#DIV/0!</v>
      </c>
      <c r="N8" s="288" t="e">
        <f>SUM((D4-N4)/D4*100+D8)</f>
        <v>#DIV/0!</v>
      </c>
      <c r="O8" s="289" t="e">
        <f t="shared" ref="O8:O10" si="3">SUM(N8*C8)</f>
        <v>#DIV/0!</v>
      </c>
      <c r="P8" s="282"/>
      <c r="Q8" s="290" t="e">
        <f>SUM((D4-Q4)/D4*100+D8)</f>
        <v>#DIV/0!</v>
      </c>
      <c r="R8" s="291" t="e">
        <f t="shared" ref="R8:R10" si="4">SUM(Q8*C8)</f>
        <v>#DIV/0!</v>
      </c>
      <c r="S8" s="290" t="e">
        <f>SUM((D4-S4)/D4*100+D8)</f>
        <v>#DIV/0!</v>
      </c>
      <c r="T8" s="291" t="e">
        <f t="shared" ref="T8:T9" si="5">SUM(S8*C8)</f>
        <v>#DIV/0!</v>
      </c>
      <c r="U8" s="354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</row>
    <row r="9" spans="1:59" ht="27" customHeight="1">
      <c r="A9" s="540"/>
      <c r="B9" s="265" t="str">
        <f>'Environment Perspective results'!$B$5</f>
        <v>Gas consumption</v>
      </c>
      <c r="C9" s="69">
        <v>0.25</v>
      </c>
      <c r="D9" s="5">
        <v>100</v>
      </c>
      <c r="E9" s="9" t="e">
        <f>SUM((D5-E5)/D5*100+D9)</f>
        <v>#DIV/0!</v>
      </c>
      <c r="F9" s="23"/>
      <c r="G9" s="14" t="e">
        <f>SUM((D5-G5)/D5*100+D9)</f>
        <v>#DIV/0!</v>
      </c>
      <c r="H9" s="70" t="e">
        <f t="shared" si="0"/>
        <v>#DIV/0!</v>
      </c>
      <c r="I9" s="14" t="e">
        <f>SUM((D5-I5)/D5*100+D9)</f>
        <v>#DIV/0!</v>
      </c>
      <c r="J9" s="70" t="e">
        <f t="shared" si="1"/>
        <v>#DIV/0!</v>
      </c>
      <c r="K9" s="23"/>
      <c r="L9" s="33" t="e">
        <f>SUM((D5-L5)/D5*100+D9)</f>
        <v>#DIV/0!</v>
      </c>
      <c r="M9" s="90" t="e">
        <f t="shared" si="2"/>
        <v>#DIV/0!</v>
      </c>
      <c r="N9" s="33" t="e">
        <f>SUM((D5-N5)/D5*100+D9)</f>
        <v>#DIV/0!</v>
      </c>
      <c r="O9" s="90" t="e">
        <f t="shared" si="3"/>
        <v>#DIV/0!</v>
      </c>
      <c r="P9" s="23"/>
      <c r="Q9" s="34" t="e">
        <f>SUM((D5-Q5)/D5*100+D9)</f>
        <v>#DIV/0!</v>
      </c>
      <c r="R9" s="91" t="e">
        <f t="shared" si="4"/>
        <v>#DIV/0!</v>
      </c>
      <c r="S9" s="34" t="e">
        <f>SUM((D5-S5)/D5*100+D9)</f>
        <v>#DIV/0!</v>
      </c>
      <c r="T9" s="91" t="e">
        <f t="shared" si="5"/>
        <v>#DIV/0!</v>
      </c>
      <c r="U9" s="354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</row>
    <row r="10" spans="1:59" ht="42.75" customHeight="1">
      <c r="A10" s="540"/>
      <c r="B10" s="233" t="str">
        <f>'Environment Perspective results'!$B$6</f>
        <v>Energy efficiency rating at the Warnedowne Museum and Archives  (a=1, b=2, c=3, d=4, e=5)</v>
      </c>
      <c r="C10" s="69">
        <v>0.5</v>
      </c>
      <c r="D10" s="5">
        <v>100</v>
      </c>
      <c r="E10" s="9">
        <f>SUM(E6/D6*D10)</f>
        <v>100</v>
      </c>
      <c r="F10" s="23"/>
      <c r="G10" s="14">
        <f>SUM(G6/D6*D10)</f>
        <v>100</v>
      </c>
      <c r="H10" s="70">
        <f t="shared" si="0"/>
        <v>50</v>
      </c>
      <c r="I10" s="14">
        <f>SUM(I6/D6*D10)</f>
        <v>133.33333333333331</v>
      </c>
      <c r="J10" s="70">
        <f>SUM(I10*C10)</f>
        <v>66.666666666666657</v>
      </c>
      <c r="K10" s="23"/>
      <c r="L10" s="33">
        <f>SUM(L6/D6*D10)</f>
        <v>0</v>
      </c>
      <c r="M10" s="90">
        <f t="shared" si="2"/>
        <v>0</v>
      </c>
      <c r="N10" s="33">
        <f>SUM(N6/D6*D10)</f>
        <v>133.33333333333331</v>
      </c>
      <c r="O10" s="90">
        <f t="shared" si="3"/>
        <v>66.666666666666657</v>
      </c>
      <c r="P10" s="23"/>
      <c r="Q10" s="34">
        <f>SUM(Q6/D6*D10)</f>
        <v>0</v>
      </c>
      <c r="R10" s="91">
        <f t="shared" si="4"/>
        <v>0</v>
      </c>
      <c r="S10" s="34">
        <f>SUM(S6/D6*D10)</f>
        <v>166.66666666666669</v>
      </c>
      <c r="T10" s="91">
        <f>SUM(S10*C10)</f>
        <v>83.333333333333343</v>
      </c>
      <c r="U10" s="354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</row>
    <row r="11" spans="1:59" ht="38.25" customHeight="1" thickBot="1">
      <c r="A11" s="564"/>
      <c r="B11" s="373" t="s">
        <v>260</v>
      </c>
      <c r="C11" s="355">
        <f>SUM(C8:C10)</f>
        <v>1</v>
      </c>
      <c r="D11" s="336">
        <f>SUM(D8:D10)</f>
        <v>300</v>
      </c>
      <c r="E11" s="337" t="e">
        <f>SUM(E8:E10)</f>
        <v>#DIV/0!</v>
      </c>
      <c r="F11" s="345"/>
      <c r="G11" s="346" t="e">
        <f>SUM(G8:G10)</f>
        <v>#DIV/0!</v>
      </c>
      <c r="H11" s="346" t="e">
        <f>SUM(H8:H10)</f>
        <v>#DIV/0!</v>
      </c>
      <c r="I11" s="346" t="e">
        <f>SUM(I8:I10)</f>
        <v>#DIV/0!</v>
      </c>
      <c r="J11" s="346" t="e">
        <f>SUM(J8:J10)</f>
        <v>#DIV/0!</v>
      </c>
      <c r="K11" s="345"/>
      <c r="L11" s="340" t="e">
        <f>SUM(L8:L10)</f>
        <v>#DIV/0!</v>
      </c>
      <c r="M11" s="340" t="e">
        <f>SUM(M8:M10)</f>
        <v>#DIV/0!</v>
      </c>
      <c r="N11" s="340" t="e">
        <f>SUM(N8:N10)</f>
        <v>#DIV/0!</v>
      </c>
      <c r="O11" s="340" t="e">
        <f>SUM(O8:O10)</f>
        <v>#DIV/0!</v>
      </c>
      <c r="P11" s="345"/>
      <c r="Q11" s="341" t="e">
        <f>SUM(Q8:Q10)</f>
        <v>#DIV/0!</v>
      </c>
      <c r="R11" s="341" t="e">
        <f>SUM(R8:R10)</f>
        <v>#DIV/0!</v>
      </c>
      <c r="S11" s="341" t="e">
        <f>SUM(S8:S10)</f>
        <v>#DIV/0!</v>
      </c>
      <c r="T11" s="341" t="e">
        <f>SUM(T8:T10)</f>
        <v>#DIV/0!</v>
      </c>
      <c r="U11" s="353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</row>
    <row r="12" spans="1:59" ht="26.25" customHeight="1">
      <c r="B12" s="374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</row>
    <row r="13" spans="1:59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</row>
    <row r="14" spans="1:59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</row>
    <row r="15" spans="1:59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</row>
    <row r="16" spans="1:59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</row>
  </sheetData>
  <mergeCells count="5">
    <mergeCell ref="A7:B7"/>
    <mergeCell ref="A3:B3"/>
    <mergeCell ref="A4:A6"/>
    <mergeCell ref="A1:B1"/>
    <mergeCell ref="A8:A11"/>
  </mergeCells>
  <phoneticPr fontId="0" type="noConversion"/>
  <hyperlinks>
    <hyperlink ref="B4" location="Graphs!A220" display="Graphs!A220"/>
    <hyperlink ref="B5" location="Graphs!A223" display="Graphs!A223"/>
    <hyperlink ref="B6" location="Graphs!A232" display="Graphs!A232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56" orientation="landscape" horizontalDpi="300" verticalDpi="300" r:id="rId1"/>
  <headerFooter alignWithMargins="0">
    <oddHeader>&amp;L&amp;"Arial,Bold"&amp;12Leisure Management Partnership Customer Perspective</oddHeader>
  </headerFooter>
  <colBreaks count="1" manualBreakCount="1">
    <brk id="21" max="3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C329"/>
  <sheetViews>
    <sheetView topLeftCell="A201" zoomScaleNormal="100" workbookViewId="0">
      <selection activeCell="L202" sqref="L202"/>
    </sheetView>
  </sheetViews>
  <sheetFormatPr defaultRowHeight="12.75"/>
  <cols>
    <col min="9" max="9" width="7.42578125" customWidth="1"/>
    <col min="12" max="12" width="11.5703125" customWidth="1"/>
    <col min="18" max="18" width="7.7109375" customWidth="1"/>
    <col min="19" max="19" width="7.85546875" customWidth="1"/>
    <col min="27" max="27" width="7.140625" customWidth="1"/>
    <col min="28" max="28" width="5.7109375" customWidth="1"/>
    <col min="29" max="29" width="8.42578125" customWidth="1"/>
  </cols>
  <sheetData>
    <row r="1" spans="1:29" ht="27" customHeight="1">
      <c r="A1" s="457" t="s">
        <v>25</v>
      </c>
      <c r="B1" s="457"/>
      <c r="C1" s="457"/>
      <c r="D1" s="457"/>
      <c r="E1" s="457"/>
      <c r="F1" s="457"/>
      <c r="G1" s="457"/>
      <c r="H1" s="457"/>
      <c r="I1" s="457"/>
    </row>
    <row r="2" spans="1:29">
      <c r="L2" s="55" t="s">
        <v>381</v>
      </c>
    </row>
    <row r="3" spans="1:29" ht="15">
      <c r="A3" s="83" t="s">
        <v>21</v>
      </c>
      <c r="L3" s="55" t="s">
        <v>382</v>
      </c>
    </row>
    <row r="4" spans="1:29" ht="28.5" customHeight="1">
      <c r="A4" s="581" t="str">
        <f>'Community Perspective results'!$A$1</f>
        <v>Community and Service Users</v>
      </c>
      <c r="B4" s="581"/>
      <c r="C4" s="581"/>
      <c r="D4" s="581"/>
      <c r="E4" s="581"/>
      <c r="F4" s="581"/>
      <c r="G4" s="581"/>
      <c r="H4" s="581"/>
      <c r="I4" s="581"/>
      <c r="J4" s="84"/>
      <c r="K4" s="84"/>
      <c r="L4" s="55" t="s">
        <v>383</v>
      </c>
      <c r="M4" s="84"/>
    </row>
    <row r="5" spans="1:29" ht="23.25" customHeight="1">
      <c r="A5" s="525" t="s">
        <v>282</v>
      </c>
      <c r="B5" s="525"/>
      <c r="C5" s="525"/>
      <c r="D5" s="525"/>
      <c r="E5" s="525"/>
      <c r="F5" s="525"/>
      <c r="G5" s="525"/>
      <c r="H5" s="525"/>
      <c r="I5" s="84"/>
      <c r="J5" s="84"/>
      <c r="K5" s="84"/>
      <c r="L5" s="55" t="s">
        <v>384</v>
      </c>
      <c r="M5" s="84"/>
    </row>
    <row r="6" spans="1:29" ht="46.5" customHeight="1">
      <c r="A6" s="578" t="str">
        <f>'Outcomes &amp; performance measures'!$B$5</f>
        <v>More people of all ages, from all parts of the community regularly visit the museum, archives and heritage centres and have a fun, welcoming and safe experience</v>
      </c>
      <c r="B6" s="578"/>
      <c r="C6" s="578"/>
      <c r="D6" s="578"/>
      <c r="E6" s="578"/>
      <c r="F6" s="578"/>
      <c r="G6" s="578"/>
      <c r="H6" s="578"/>
      <c r="I6" s="578"/>
      <c r="J6" s="84"/>
      <c r="K6" s="84"/>
      <c r="L6" s="84"/>
      <c r="M6" s="84"/>
    </row>
    <row r="7" spans="1:29" ht="30" customHeight="1">
      <c r="A7" s="527" t="str">
        <f>'Outcomes &amp; performance measures'!$C$5</f>
        <v>% of people who would recommend  the heritage facilities to a friend</v>
      </c>
      <c r="B7" s="527"/>
      <c r="C7" s="527"/>
      <c r="D7" s="527"/>
      <c r="E7" s="527"/>
      <c r="F7" s="527"/>
      <c r="G7" s="527"/>
      <c r="H7" s="527"/>
      <c r="I7" s="527"/>
      <c r="K7" s="585"/>
      <c r="L7" s="424"/>
      <c r="M7" s="424"/>
      <c r="N7" s="424"/>
      <c r="O7" s="424"/>
      <c r="P7" s="424"/>
      <c r="Q7" s="424"/>
      <c r="R7" s="424"/>
      <c r="S7" s="424"/>
      <c r="U7" s="585"/>
      <c r="V7" s="424"/>
      <c r="W7" s="424"/>
      <c r="X7" s="424"/>
      <c r="Y7" s="424"/>
      <c r="Z7" s="424"/>
      <c r="AA7" s="424"/>
      <c r="AB7" s="424"/>
      <c r="AC7" s="424"/>
    </row>
    <row r="9" spans="1:29">
      <c r="L9" s="55"/>
    </row>
    <row r="10" spans="1:29">
      <c r="L10" s="55"/>
    </row>
    <row r="11" spans="1:29">
      <c r="L11" s="55"/>
    </row>
    <row r="12" spans="1:29">
      <c r="L12" s="55"/>
    </row>
    <row r="13" spans="1:29">
      <c r="L13" s="55"/>
    </row>
    <row r="22" spans="1:29" ht="23.25" customHeight="1">
      <c r="F22" t="s">
        <v>19</v>
      </c>
    </row>
    <row r="23" spans="1:29" ht="14.25" customHeight="1"/>
    <row r="24" spans="1:29" ht="30" customHeight="1">
      <c r="A24" s="527" t="str">
        <f>'Outcomes &amp; performance measures'!$C$6</f>
        <v>% of people who had fun during their visit to the heritage facilities</v>
      </c>
      <c r="B24" s="527"/>
      <c r="C24" s="527"/>
      <c r="D24" s="527"/>
      <c r="E24" s="527"/>
      <c r="F24" s="527"/>
      <c r="G24" s="527"/>
      <c r="H24" s="527"/>
      <c r="I24" s="527"/>
      <c r="K24" s="584"/>
      <c r="L24" s="424"/>
      <c r="M24" s="424"/>
      <c r="N24" s="424"/>
      <c r="O24" s="424"/>
      <c r="P24" s="424"/>
      <c r="Q24" s="424"/>
      <c r="R24" s="424"/>
      <c r="S24" s="424"/>
      <c r="U24" s="584"/>
      <c r="V24" s="424"/>
      <c r="W24" s="424"/>
      <c r="X24" s="424"/>
      <c r="Y24" s="424"/>
      <c r="Z24" s="424"/>
      <c r="AA24" s="424"/>
      <c r="AB24" s="424"/>
      <c r="AC24" s="424"/>
    </row>
    <row r="25" spans="1:29" ht="21.75" customHeight="1">
      <c r="A25" s="61"/>
      <c r="B25" s="61"/>
      <c r="C25" s="61"/>
      <c r="D25" s="61"/>
      <c r="E25" s="61"/>
      <c r="F25" s="61"/>
      <c r="G25" s="61"/>
      <c r="H25" s="61"/>
      <c r="I25" s="61"/>
    </row>
    <row r="26" spans="1:29" ht="24.75" customHeight="1">
      <c r="A26" s="61"/>
      <c r="B26" s="61"/>
      <c r="C26" s="61"/>
      <c r="D26" s="61"/>
      <c r="E26" s="61"/>
      <c r="F26" s="61"/>
      <c r="G26" s="61"/>
      <c r="H26" s="61"/>
      <c r="I26" s="61"/>
    </row>
    <row r="27" spans="1:29" ht="30.75" customHeight="1">
      <c r="A27" s="61"/>
      <c r="B27" s="61"/>
      <c r="C27" s="61"/>
      <c r="D27" s="61"/>
      <c r="E27" s="61"/>
      <c r="F27" s="61"/>
      <c r="G27" s="61"/>
      <c r="H27" s="61"/>
      <c r="I27" s="61"/>
    </row>
    <row r="28" spans="1:29" ht="30.75" customHeight="1">
      <c r="A28" s="61"/>
      <c r="B28" s="61"/>
      <c r="C28" s="61"/>
      <c r="D28" s="61"/>
      <c r="E28" s="61"/>
      <c r="F28" s="61"/>
      <c r="G28" s="61"/>
      <c r="H28" s="61"/>
      <c r="I28" s="61"/>
    </row>
    <row r="29" spans="1:29" ht="19.5" customHeight="1">
      <c r="A29" s="61"/>
      <c r="B29" s="61"/>
      <c r="C29" s="61"/>
      <c r="D29" s="61"/>
      <c r="E29" s="61"/>
      <c r="F29" s="61"/>
      <c r="G29" s="61"/>
      <c r="H29" s="61"/>
      <c r="I29" s="61"/>
    </row>
    <row r="30" spans="1:29" ht="15.75" customHeight="1">
      <c r="A30" s="61"/>
      <c r="B30" s="61"/>
      <c r="C30" s="61"/>
      <c r="D30" s="61"/>
      <c r="E30" s="61"/>
      <c r="F30" s="61"/>
      <c r="G30" s="61"/>
      <c r="H30" s="61"/>
      <c r="I30" s="61"/>
    </row>
    <row r="31" spans="1:29" ht="16.5" customHeight="1">
      <c r="A31" s="61"/>
      <c r="B31" s="61"/>
      <c r="C31" s="61"/>
      <c r="D31" s="61"/>
      <c r="E31" s="61"/>
      <c r="F31" s="61"/>
      <c r="G31" s="61"/>
      <c r="H31" s="61"/>
      <c r="I31" s="61"/>
    </row>
    <row r="32" spans="1:29" ht="16.5" customHeight="1">
      <c r="A32" s="61"/>
      <c r="B32" s="61"/>
      <c r="C32" s="61"/>
      <c r="D32" s="61"/>
      <c r="E32" s="61"/>
      <c r="F32" s="61"/>
      <c r="G32" s="61"/>
      <c r="H32" s="61"/>
      <c r="I32" s="61"/>
    </row>
    <row r="34" spans="1:29" ht="18" customHeight="1"/>
    <row r="35" spans="1:29" ht="24" customHeight="1">
      <c r="A35" s="527" t="str">
        <f>'Outcomes &amp; performance measures'!$C$7</f>
        <v>% of people who found their visit to the heritage facilities welcoming</v>
      </c>
      <c r="B35" s="527"/>
      <c r="C35" s="527"/>
      <c r="D35" s="527"/>
      <c r="E35" s="527"/>
      <c r="F35" s="527"/>
      <c r="G35" s="527"/>
      <c r="H35" s="527"/>
      <c r="I35" s="527"/>
      <c r="K35" s="584"/>
      <c r="L35" s="424"/>
      <c r="M35" s="424"/>
      <c r="N35" s="424"/>
      <c r="O35" s="424"/>
      <c r="P35" s="424"/>
      <c r="Q35" s="424"/>
      <c r="R35" s="424"/>
      <c r="S35" s="424"/>
      <c r="U35" s="585"/>
      <c r="V35" s="424"/>
      <c r="W35" s="424"/>
      <c r="X35" s="424"/>
      <c r="Y35" s="424"/>
      <c r="Z35" s="424"/>
      <c r="AA35" s="424"/>
      <c r="AB35" s="424"/>
      <c r="AC35" s="424"/>
    </row>
    <row r="36" spans="1:29" ht="25.5" customHeight="1"/>
    <row r="37" spans="1:29" ht="20.25" customHeight="1"/>
    <row r="38" spans="1:29" ht="21" customHeight="1"/>
    <row r="39" spans="1:29" ht="144" customHeight="1"/>
    <row r="40" spans="1:29" ht="27" customHeight="1">
      <c r="A40" s="527" t="str">
        <f>'Outcomes &amp; performance measures'!$C$8</f>
        <v>No of visits to the heritage facilities</v>
      </c>
      <c r="B40" s="527"/>
      <c r="C40" s="527"/>
      <c r="D40" s="527"/>
      <c r="E40" s="527"/>
      <c r="F40" s="527"/>
      <c r="G40" s="527"/>
      <c r="H40" s="527"/>
      <c r="I40" s="527"/>
      <c r="K40" s="584"/>
      <c r="L40" s="424"/>
      <c r="M40" s="424"/>
      <c r="N40" s="424"/>
      <c r="O40" s="424"/>
      <c r="P40" s="424"/>
      <c r="Q40" s="424"/>
      <c r="R40" s="424"/>
      <c r="S40" s="424"/>
      <c r="U40" s="585"/>
      <c r="V40" s="424"/>
      <c r="W40" s="424"/>
      <c r="X40" s="424"/>
      <c r="Y40" s="424"/>
      <c r="Z40" s="424"/>
      <c r="AA40" s="424"/>
      <c r="AB40" s="424"/>
      <c r="AC40" s="424"/>
    </row>
    <row r="41" spans="1:29" ht="216" customHeight="1">
      <c r="A41" s="61"/>
      <c r="B41" s="61"/>
      <c r="C41" s="61"/>
      <c r="D41" s="61"/>
      <c r="E41" s="61"/>
      <c r="F41" s="61"/>
      <c r="G41" s="61"/>
      <c r="H41" s="61"/>
      <c r="I41" s="61"/>
    </row>
    <row r="42" spans="1:29" ht="26.25" customHeight="1"/>
    <row r="43" spans="1:29" ht="26.25" customHeight="1">
      <c r="A43" s="527"/>
      <c r="B43" s="527"/>
      <c r="C43" s="527"/>
      <c r="D43" s="527"/>
      <c r="E43" s="527"/>
      <c r="F43" s="527"/>
      <c r="G43" s="527"/>
      <c r="H43" s="527"/>
      <c r="I43" s="527"/>
      <c r="K43" s="584"/>
      <c r="L43" s="424"/>
      <c r="M43" s="424"/>
      <c r="N43" s="424"/>
      <c r="O43" s="424"/>
      <c r="P43" s="424"/>
      <c r="Q43" s="424"/>
      <c r="R43" s="424"/>
      <c r="S43" s="424"/>
      <c r="U43" s="584"/>
      <c r="V43" s="424"/>
      <c r="W43" s="424"/>
      <c r="X43" s="424"/>
      <c r="Y43" s="424"/>
      <c r="Z43" s="424"/>
      <c r="AA43" s="424"/>
      <c r="AB43" s="424"/>
      <c r="AC43" s="424"/>
    </row>
    <row r="44" spans="1:29" ht="218.25" customHeight="1"/>
    <row r="45" spans="1:29" ht="27" customHeight="1"/>
    <row r="46" spans="1:29" ht="27.75" customHeight="1">
      <c r="A46" s="527" t="str">
        <f>'Outcomes &amp; performance measures'!$C$9</f>
        <v>Number of accidents &amp; near misses per 1000 visits</v>
      </c>
      <c r="B46" s="527"/>
      <c r="C46" s="527"/>
      <c r="D46" s="527"/>
      <c r="E46" s="527"/>
      <c r="F46" s="527"/>
      <c r="G46" s="527"/>
      <c r="H46" s="527"/>
      <c r="I46" s="527"/>
      <c r="K46" s="584"/>
      <c r="L46" s="424"/>
      <c r="M46" s="424"/>
      <c r="N46" s="424"/>
      <c r="O46" s="424"/>
      <c r="P46" s="424"/>
      <c r="Q46" s="424"/>
      <c r="R46" s="424"/>
      <c r="S46" s="424"/>
      <c r="U46" s="584"/>
      <c r="V46" s="424"/>
      <c r="W46" s="424"/>
      <c r="X46" s="424"/>
      <c r="Y46" s="424"/>
      <c r="Z46" s="424"/>
      <c r="AA46" s="424"/>
      <c r="AB46" s="424"/>
      <c r="AC46" s="424"/>
    </row>
    <row r="47" spans="1:29" ht="27.75" customHeight="1"/>
    <row r="48" spans="1:29" ht="183" customHeight="1"/>
    <row r="49" spans="1:29" ht="33.75" customHeight="1"/>
    <row r="50" spans="1:29" ht="30.75" customHeight="1">
      <c r="A50" s="527" t="str">
        <f>'Outcomes &amp; performance measures'!$C$10</f>
        <v>% of visitors who self identify as 'disabled'</v>
      </c>
      <c r="B50" s="527"/>
      <c r="C50" s="527"/>
      <c r="D50" s="527"/>
      <c r="E50" s="527"/>
      <c r="F50" s="527"/>
      <c r="G50" s="527"/>
      <c r="H50" s="527"/>
      <c r="I50" s="527"/>
      <c r="K50" s="584"/>
      <c r="L50" s="424"/>
      <c r="M50" s="424"/>
      <c r="N50" s="424"/>
      <c r="O50" s="424"/>
      <c r="P50" s="424"/>
      <c r="Q50" s="424"/>
      <c r="R50" s="424"/>
      <c r="S50" s="424"/>
      <c r="U50" s="584"/>
      <c r="V50" s="424"/>
      <c r="W50" s="424"/>
      <c r="X50" s="424"/>
      <c r="Y50" s="424"/>
      <c r="Z50" s="424"/>
      <c r="AA50" s="424"/>
      <c r="AB50" s="424"/>
      <c r="AC50" s="424"/>
    </row>
    <row r="51" spans="1:29" ht="29.25" customHeight="1">
      <c r="A51" s="61"/>
      <c r="B51" s="61"/>
      <c r="C51" s="61"/>
      <c r="D51" s="61"/>
      <c r="E51" s="61"/>
      <c r="F51" s="61"/>
      <c r="G51" s="61"/>
      <c r="H51" s="61"/>
      <c r="I51" s="61"/>
    </row>
    <row r="52" spans="1:29" ht="205.5" customHeight="1">
      <c r="A52" s="61"/>
      <c r="B52" s="61"/>
      <c r="C52" s="61"/>
      <c r="D52" s="61"/>
      <c r="E52" s="61"/>
      <c r="F52" s="61"/>
      <c r="G52" s="61"/>
      <c r="H52" s="61"/>
      <c r="I52" s="61"/>
    </row>
    <row r="53" spans="1:29" ht="24.75" customHeight="1">
      <c r="A53" s="61"/>
      <c r="B53" s="61"/>
      <c r="C53" s="61"/>
      <c r="D53" s="61"/>
      <c r="E53" s="61"/>
      <c r="F53" s="61"/>
      <c r="G53" s="61"/>
      <c r="H53" s="61"/>
      <c r="I53" s="61"/>
    </row>
    <row r="54" spans="1:29" ht="33.75" customHeight="1">
      <c r="A54" s="527" t="str">
        <f>'Outcomes &amp; performance measures'!$C$11</f>
        <v>% of visitors from BAME 'communities'</v>
      </c>
      <c r="B54" s="527"/>
      <c r="C54" s="527"/>
      <c r="D54" s="527"/>
      <c r="E54" s="527"/>
      <c r="F54" s="527"/>
      <c r="G54" s="527"/>
      <c r="H54" s="527"/>
      <c r="I54" s="527"/>
      <c r="K54" s="584"/>
      <c r="L54" s="424"/>
      <c r="M54" s="424"/>
      <c r="N54" s="424"/>
      <c r="O54" s="424"/>
      <c r="P54" s="424"/>
      <c r="Q54" s="424"/>
      <c r="R54" s="424"/>
      <c r="S54" s="424"/>
      <c r="U54" s="584"/>
      <c r="V54" s="424"/>
      <c r="W54" s="424"/>
      <c r="X54" s="424"/>
      <c r="Y54" s="424"/>
      <c r="Z54" s="424"/>
      <c r="AA54" s="424"/>
      <c r="AB54" s="424"/>
      <c r="AC54" s="424"/>
    </row>
    <row r="55" spans="1:29" ht="204" customHeight="1">
      <c r="A55" s="61"/>
      <c r="B55" s="61"/>
      <c r="C55" s="61"/>
      <c r="D55" s="61"/>
      <c r="E55" s="61"/>
      <c r="F55" s="61"/>
      <c r="G55" s="61"/>
      <c r="H55" s="61"/>
      <c r="I55" s="61"/>
    </row>
    <row r="56" spans="1:29" ht="24" customHeight="1">
      <c r="A56" s="61"/>
      <c r="B56" s="61"/>
      <c r="C56" s="61"/>
      <c r="D56" s="61"/>
      <c r="E56" s="61"/>
      <c r="F56" s="61"/>
      <c r="G56" s="61"/>
      <c r="H56" s="61"/>
      <c r="I56" s="61"/>
    </row>
    <row r="57" spans="1:29" ht="33.75" customHeight="1">
      <c r="A57" s="527" t="str">
        <f>'Outcomes &amp; performance measures'!$C$12</f>
        <v>% of people surveyed who are aware of the heritage facilities</v>
      </c>
      <c r="B57" s="527"/>
      <c r="C57" s="527"/>
      <c r="D57" s="527"/>
      <c r="E57" s="527"/>
      <c r="F57" s="527"/>
      <c r="G57" s="527"/>
      <c r="H57" s="527"/>
      <c r="I57" s="527"/>
      <c r="K57" s="584"/>
      <c r="L57" s="424"/>
      <c r="M57" s="424"/>
      <c r="N57" s="424"/>
      <c r="O57" s="424"/>
      <c r="P57" s="424"/>
      <c r="Q57" s="424"/>
      <c r="R57" s="424"/>
      <c r="S57" s="424"/>
      <c r="U57" s="584"/>
      <c r="V57" s="424"/>
      <c r="W57" s="424"/>
      <c r="X57" s="424"/>
      <c r="Y57" s="424"/>
      <c r="Z57" s="424"/>
      <c r="AA57" s="424"/>
      <c r="AB57" s="424"/>
      <c r="AC57" s="424"/>
    </row>
    <row r="58" spans="1:29" ht="28.5" customHeight="1">
      <c r="A58" s="61"/>
      <c r="B58" s="61"/>
      <c r="C58" s="61"/>
      <c r="D58" s="61"/>
      <c r="E58" s="61"/>
      <c r="F58" s="61"/>
      <c r="G58" s="61"/>
      <c r="H58" s="61"/>
      <c r="I58" s="61"/>
    </row>
    <row r="59" spans="1:29" ht="164.25" customHeight="1">
      <c r="A59" s="61"/>
      <c r="B59" s="61"/>
      <c r="C59" s="61"/>
      <c r="D59" s="61"/>
      <c r="E59" s="61"/>
      <c r="F59" s="61"/>
      <c r="G59" s="61"/>
      <c r="H59" s="61"/>
      <c r="I59" s="61"/>
    </row>
    <row r="60" spans="1:29" ht="21" customHeight="1">
      <c r="A60" s="68"/>
      <c r="B60" s="68"/>
      <c r="C60" s="68"/>
    </row>
    <row r="61" spans="1:29" ht="25.5" customHeight="1">
      <c r="A61" s="527" t="str">
        <f>'Outcomes &amp; performance measures'!$C$13</f>
        <v>Number of business users</v>
      </c>
      <c r="B61" s="527"/>
      <c r="C61" s="527"/>
      <c r="D61" s="527"/>
      <c r="E61" s="527"/>
      <c r="F61" s="527"/>
      <c r="G61" s="527"/>
      <c r="H61" s="527"/>
      <c r="I61" s="527"/>
      <c r="K61" s="584"/>
      <c r="L61" s="424"/>
      <c r="M61" s="424"/>
      <c r="N61" s="424"/>
      <c r="O61" s="424"/>
      <c r="P61" s="424"/>
      <c r="Q61" s="424"/>
      <c r="R61" s="424"/>
      <c r="S61" s="424"/>
      <c r="U61" s="584"/>
      <c r="V61" s="424"/>
      <c r="W61" s="424"/>
      <c r="X61" s="424"/>
      <c r="Y61" s="424"/>
      <c r="Z61" s="424"/>
      <c r="AA61" s="424"/>
      <c r="AB61" s="424"/>
      <c r="AC61" s="424"/>
    </row>
    <row r="62" spans="1:29" ht="23.25" customHeight="1">
      <c r="A62" s="61"/>
      <c r="B62" s="61"/>
      <c r="C62" s="61"/>
      <c r="D62" s="61"/>
      <c r="E62" s="61"/>
      <c r="F62" s="61"/>
      <c r="G62" s="61"/>
      <c r="H62" s="61"/>
      <c r="I62" s="61"/>
    </row>
    <row r="63" spans="1:29" ht="164.25" customHeight="1">
      <c r="A63" s="68"/>
      <c r="B63" s="68"/>
      <c r="C63" s="68"/>
    </row>
    <row r="64" spans="1:29" ht="19.5" customHeight="1">
      <c r="A64" s="68"/>
      <c r="B64" s="68"/>
      <c r="C64" s="68"/>
    </row>
    <row r="65" spans="1:29" ht="27.75" customHeight="1">
      <c r="A65" s="527"/>
      <c r="B65" s="527"/>
      <c r="C65" s="527"/>
      <c r="D65" s="527"/>
      <c r="E65" s="527"/>
      <c r="F65" s="527"/>
      <c r="G65" s="527"/>
      <c r="H65" s="527"/>
      <c r="I65" s="527"/>
      <c r="K65" s="584"/>
      <c r="L65" s="424"/>
      <c r="M65" s="424"/>
      <c r="N65" s="424"/>
      <c r="O65" s="424"/>
      <c r="P65" s="424"/>
      <c r="Q65" s="424"/>
      <c r="R65" s="424"/>
      <c r="S65" s="424"/>
      <c r="U65" s="584"/>
      <c r="V65" s="424"/>
      <c r="W65" s="424"/>
      <c r="X65" s="424"/>
      <c r="Y65" s="424"/>
      <c r="Z65" s="424"/>
      <c r="AA65" s="424"/>
      <c r="AB65" s="424"/>
      <c r="AC65" s="424"/>
    </row>
    <row r="66" spans="1:29" ht="229.5" customHeight="1"/>
    <row r="67" spans="1:29" ht="28.5" customHeight="1"/>
    <row r="68" spans="1:29" ht="27" customHeight="1">
      <c r="A68" s="527"/>
      <c r="B68" s="527"/>
      <c r="C68" s="527"/>
      <c r="D68" s="527"/>
      <c r="E68" s="527"/>
      <c r="F68" s="527"/>
      <c r="G68" s="527"/>
      <c r="H68" s="527"/>
      <c r="I68" s="527"/>
      <c r="K68" s="584"/>
      <c r="L68" s="424"/>
      <c r="M68" s="424"/>
      <c r="N68" s="424"/>
      <c r="O68" s="424"/>
      <c r="P68" s="424"/>
      <c r="Q68" s="424"/>
      <c r="R68" s="424"/>
      <c r="S68" s="424"/>
      <c r="U68" s="584"/>
      <c r="V68" s="424"/>
      <c r="W68" s="424"/>
      <c r="X68" s="424"/>
      <c r="Y68" s="424"/>
      <c r="Z68" s="424"/>
      <c r="AA68" s="424"/>
      <c r="AB68" s="424"/>
      <c r="AC68" s="424"/>
    </row>
    <row r="69" spans="1:29" ht="216" customHeight="1">
      <c r="A69" s="61"/>
      <c r="B69" s="61"/>
      <c r="C69" s="61"/>
      <c r="D69" s="61"/>
      <c r="E69" s="61"/>
      <c r="F69" s="61"/>
      <c r="G69" s="61"/>
      <c r="H69" s="61"/>
      <c r="I69" s="61"/>
    </row>
    <row r="70" spans="1:29" ht="24" customHeight="1">
      <c r="A70" s="61"/>
      <c r="B70" s="61"/>
      <c r="C70" s="61"/>
      <c r="D70" s="61"/>
      <c r="E70" s="61"/>
      <c r="F70" s="61"/>
      <c r="G70" s="61"/>
      <c r="H70" s="61"/>
      <c r="I70" s="61"/>
    </row>
    <row r="71" spans="1:29" ht="24.75" customHeight="1">
      <c r="A71" s="576"/>
      <c r="B71" s="576"/>
      <c r="C71" s="576"/>
      <c r="D71" s="576"/>
      <c r="E71" s="576"/>
      <c r="F71" s="576"/>
      <c r="G71" s="576"/>
      <c r="H71" s="576"/>
      <c r="I71" s="576"/>
    </row>
    <row r="72" spans="1:29" ht="204.75" customHeight="1"/>
    <row r="73" spans="1:29" ht="24.75" customHeight="1"/>
    <row r="74" spans="1:29" ht="30" customHeight="1">
      <c r="A74" s="576"/>
      <c r="B74" s="576"/>
      <c r="C74" s="576"/>
      <c r="D74" s="576"/>
      <c r="E74" s="576"/>
      <c r="F74" s="576"/>
      <c r="G74" s="576"/>
      <c r="H74" s="576"/>
      <c r="I74" s="576"/>
    </row>
    <row r="75" spans="1:29" ht="218.25" customHeight="1">
      <c r="A75" s="243"/>
      <c r="B75" s="243"/>
      <c r="C75" s="243"/>
      <c r="D75" s="243"/>
      <c r="E75" s="243"/>
      <c r="F75" s="243"/>
      <c r="G75" s="243"/>
      <c r="H75" s="243"/>
      <c r="I75" s="243"/>
    </row>
    <row r="76" spans="1:29" ht="24.75" customHeight="1">
      <c r="A76" s="243"/>
      <c r="B76" s="243"/>
      <c r="C76" s="243"/>
      <c r="D76" s="243"/>
      <c r="E76" s="243"/>
      <c r="F76" s="243"/>
      <c r="G76" s="243"/>
      <c r="H76" s="243"/>
      <c r="I76" s="243"/>
    </row>
    <row r="77" spans="1:29" ht="19.5" customHeight="1">
      <c r="A77" s="244" t="s">
        <v>281</v>
      </c>
    </row>
    <row r="78" spans="1:29" ht="54" customHeight="1">
      <c r="A78" s="578" t="str">
        <f>'Outcomes &amp; performance measures'!$B$14</f>
        <v>More people engage with the history of Warnedowne to provoke thought and emotions and develop their pride and understanding of the heritage of the area</v>
      </c>
      <c r="B78" s="578"/>
      <c r="C78" s="578"/>
      <c r="D78" s="578"/>
      <c r="E78" s="578"/>
      <c r="F78" s="578"/>
      <c r="G78" s="578"/>
      <c r="H78" s="578"/>
      <c r="I78" s="578"/>
    </row>
    <row r="79" spans="1:29" ht="38.25" customHeight="1">
      <c r="A79" s="527" t="str">
        <f>'Outcomes &amp; performance measures'!$C$14</f>
        <v>% of teachers who think that the education sessions help to develop the children's understanding of the heritage of the local area</v>
      </c>
      <c r="B79" s="527"/>
      <c r="C79" s="527"/>
      <c r="D79" s="527"/>
      <c r="E79" s="527"/>
      <c r="F79" s="527"/>
      <c r="G79" s="527"/>
      <c r="H79" s="527"/>
      <c r="I79" s="527"/>
    </row>
    <row r="80" spans="1:29" ht="24.75" customHeight="1"/>
    <row r="81" spans="1:29" ht="186.75" customHeight="1"/>
    <row r="82" spans="1:29" ht="21" customHeight="1"/>
    <row r="83" spans="1:29" ht="33" customHeight="1">
      <c r="A83" s="527" t="str">
        <f>'Outcomes &amp; performance measures'!$C$15</f>
        <v>% of visitors who understand more about the heritage of Warnedowne as a result of their visit</v>
      </c>
      <c r="B83" s="527"/>
      <c r="C83" s="527"/>
      <c r="D83" s="527"/>
      <c r="E83" s="527"/>
      <c r="F83" s="527"/>
      <c r="G83" s="527"/>
      <c r="H83" s="527"/>
      <c r="I83" s="582"/>
      <c r="K83" s="584"/>
      <c r="L83" s="424"/>
      <c r="M83" s="424"/>
      <c r="N83" s="424"/>
      <c r="O83" s="424"/>
      <c r="P83" s="424"/>
      <c r="Q83" s="424"/>
      <c r="R83" s="424"/>
      <c r="S83" s="424"/>
      <c r="U83" s="584"/>
      <c r="V83" s="424"/>
      <c r="W83" s="424"/>
      <c r="X83" s="424"/>
      <c r="Y83" s="424"/>
      <c r="Z83" s="424"/>
      <c r="AA83" s="424"/>
      <c r="AB83" s="424"/>
      <c r="AC83" s="424"/>
    </row>
    <row r="84" spans="1:29" ht="210.75" customHeight="1">
      <c r="A84" s="578"/>
      <c r="B84" s="578"/>
      <c r="C84" s="578"/>
      <c r="D84" s="578"/>
      <c r="E84" s="578"/>
      <c r="F84" s="578"/>
      <c r="G84" s="578"/>
      <c r="H84" s="578"/>
      <c r="I84" s="578"/>
    </row>
    <row r="85" spans="1:29" ht="21" customHeight="1"/>
    <row r="86" spans="1:29" ht="36.75" customHeight="1">
      <c r="A86" s="527" t="str">
        <f>'Outcomes &amp; performance measures'!$C$16</f>
        <v>% of visitors who are more proud of Warnedowne after visiting the heritage facilities</v>
      </c>
      <c r="B86" s="527"/>
      <c r="C86" s="527"/>
      <c r="D86" s="527"/>
      <c r="E86" s="527"/>
      <c r="F86" s="527"/>
      <c r="G86" s="527"/>
      <c r="H86" s="527"/>
      <c r="I86" s="527"/>
      <c r="K86" s="584"/>
      <c r="L86" s="424"/>
      <c r="M86" s="424"/>
      <c r="N86" s="424"/>
      <c r="O86" s="424"/>
      <c r="P86" s="424"/>
      <c r="Q86" s="424"/>
      <c r="R86" s="424"/>
      <c r="S86" s="424"/>
      <c r="U86" s="584"/>
      <c r="V86" s="424"/>
      <c r="W86" s="424"/>
      <c r="X86" s="424"/>
      <c r="Y86" s="424"/>
      <c r="Z86" s="424"/>
      <c r="AA86" s="424"/>
      <c r="AB86" s="424"/>
      <c r="AC86" s="424"/>
    </row>
    <row r="87" spans="1:29" ht="211.5" customHeight="1">
      <c r="A87" s="61"/>
      <c r="B87" s="61"/>
      <c r="C87" s="61"/>
      <c r="D87" s="61"/>
      <c r="E87" s="61"/>
      <c r="F87" s="61"/>
      <c r="G87" s="61"/>
      <c r="H87" s="61"/>
      <c r="I87" s="61"/>
    </row>
    <row r="88" spans="1:29" ht="27.75" customHeight="1">
      <c r="A88" s="61"/>
      <c r="B88" s="61"/>
      <c r="C88" s="61"/>
      <c r="D88" s="61"/>
      <c r="E88" s="61"/>
      <c r="F88" s="61"/>
      <c r="G88" s="61"/>
      <c r="H88" s="61"/>
      <c r="I88" s="61"/>
    </row>
    <row r="89" spans="1:29" ht="31.5" customHeight="1">
      <c r="A89" s="527" t="str">
        <f>'Outcomes &amp; performance measures'!$C$17</f>
        <v>No of school children visiting the heritage facilities via the school</v>
      </c>
      <c r="B89" s="527"/>
      <c r="C89" s="527"/>
      <c r="D89" s="527"/>
      <c r="E89" s="527"/>
      <c r="F89" s="527"/>
      <c r="G89" s="527"/>
      <c r="H89" s="527"/>
      <c r="I89" s="527"/>
      <c r="K89" s="585"/>
      <c r="L89" s="424"/>
      <c r="M89" s="424"/>
      <c r="N89" s="424"/>
      <c r="O89" s="424"/>
      <c r="P89" s="424"/>
      <c r="Q89" s="424"/>
      <c r="R89" s="424"/>
      <c r="S89" s="424"/>
      <c r="U89" s="584"/>
      <c r="V89" s="424"/>
      <c r="W89" s="424"/>
      <c r="X89" s="424"/>
      <c r="Y89" s="424"/>
      <c r="Z89" s="424"/>
      <c r="AA89" s="424"/>
      <c r="AB89" s="424"/>
      <c r="AC89" s="424"/>
    </row>
    <row r="90" spans="1:29" ht="216" customHeight="1"/>
    <row r="91" spans="1:29" ht="26.25" customHeight="1"/>
    <row r="92" spans="1:29" ht="29.25" customHeight="1">
      <c r="A92" s="527" t="str">
        <f>'Outcomes &amp; performance measures'!$C$19</f>
        <v>Number of people attending the Warnedowne Festival</v>
      </c>
      <c r="B92" s="527"/>
      <c r="C92" s="527"/>
      <c r="D92" s="527"/>
      <c r="E92" s="527"/>
      <c r="F92" s="527"/>
      <c r="G92" s="527"/>
      <c r="H92" s="527"/>
      <c r="I92" s="527"/>
    </row>
    <row r="93" spans="1:29" ht="223.5" customHeight="1"/>
    <row r="94" spans="1:29" ht="21" customHeight="1"/>
    <row r="95" spans="1:29" ht="30" customHeight="1">
      <c r="A95" s="527" t="str">
        <f>'Outcomes &amp; performance measures'!$C$20</f>
        <v>Average number of hours people spend in the Archives and Local Studies Centre</v>
      </c>
      <c r="B95" s="527"/>
      <c r="C95" s="527"/>
      <c r="D95" s="527"/>
      <c r="E95" s="527"/>
      <c r="F95" s="527"/>
      <c r="G95" s="527"/>
      <c r="H95" s="527"/>
      <c r="I95" s="527"/>
    </row>
    <row r="96" spans="1:29" ht="228.75" customHeight="1"/>
    <row r="97" spans="1:9" ht="20.25" customHeight="1"/>
    <row r="98" spans="1:9" ht="25.5" customHeight="1">
      <c r="A98" s="527"/>
      <c r="B98" s="527"/>
      <c r="C98" s="527"/>
      <c r="D98" s="527"/>
      <c r="E98" s="527"/>
      <c r="F98" s="527"/>
      <c r="G98" s="527"/>
      <c r="H98" s="527"/>
      <c r="I98" s="527"/>
    </row>
    <row r="99" spans="1:9" ht="228.75" customHeight="1">
      <c r="A99" s="61"/>
      <c r="B99" s="61"/>
      <c r="C99" s="61"/>
      <c r="D99" s="61"/>
      <c r="E99" s="61"/>
      <c r="F99" s="61"/>
      <c r="G99" s="61"/>
      <c r="H99" s="61"/>
      <c r="I99" s="61"/>
    </row>
    <row r="100" spans="1:9" ht="22.5" customHeight="1">
      <c r="A100" s="61"/>
      <c r="B100" s="61"/>
      <c r="C100" s="61"/>
      <c r="D100" s="61"/>
      <c r="E100" s="61"/>
      <c r="F100" s="61"/>
      <c r="G100" s="61"/>
      <c r="H100" s="61"/>
      <c r="I100" s="61"/>
    </row>
    <row r="101" spans="1:9" ht="25.5" customHeight="1">
      <c r="A101" s="576"/>
      <c r="B101" s="576"/>
      <c r="C101" s="576"/>
      <c r="D101" s="576"/>
      <c r="E101" s="576"/>
      <c r="F101" s="576"/>
      <c r="G101" s="576"/>
      <c r="H101" s="576"/>
      <c r="I101" s="576"/>
    </row>
    <row r="102" spans="1:9" ht="231" customHeight="1"/>
    <row r="103" spans="1:9" ht="30" customHeight="1"/>
    <row r="104" spans="1:9" ht="21" customHeight="1">
      <c r="A104" s="583" t="s">
        <v>280</v>
      </c>
      <c r="B104" s="583"/>
      <c r="C104" s="583"/>
      <c r="D104" s="583"/>
      <c r="E104" s="583"/>
      <c r="F104" s="583"/>
      <c r="G104" s="583"/>
      <c r="H104" s="583"/>
      <c r="I104" s="100"/>
    </row>
    <row r="105" spans="1:9" ht="33" customHeight="1">
      <c r="A105" s="578" t="str">
        <f>'Outcomes &amp; performance measures'!$B$21</f>
        <v>More people come together to socialise</v>
      </c>
      <c r="B105" s="578"/>
      <c r="C105" s="578"/>
      <c r="D105" s="578"/>
      <c r="E105" s="578"/>
      <c r="F105" s="578"/>
      <c r="G105" s="578"/>
      <c r="H105" s="578"/>
      <c r="I105" s="578"/>
    </row>
    <row r="106" spans="1:9" ht="27" customHeight="1">
      <c r="A106" s="527" t="str">
        <f>'Outcomes &amp; performance measures'!$C$21</f>
        <v>% of people who agree they are able to socialise/meet new people at the heritage facilities and events</v>
      </c>
      <c r="B106" s="527"/>
      <c r="C106" s="527"/>
      <c r="D106" s="527"/>
      <c r="E106" s="527"/>
      <c r="F106" s="527"/>
      <c r="G106" s="527"/>
      <c r="H106" s="527"/>
      <c r="I106" s="527"/>
    </row>
    <row r="107" spans="1:9" ht="229.5" customHeight="1">
      <c r="A107" s="47"/>
      <c r="B107" s="47"/>
      <c r="C107" s="47"/>
      <c r="D107" s="47"/>
      <c r="E107" s="47"/>
      <c r="F107" s="47"/>
      <c r="G107" s="47"/>
      <c r="H107" s="47"/>
      <c r="I107" s="47"/>
    </row>
    <row r="108" spans="1:9" ht="27" customHeight="1">
      <c r="B108" s="47"/>
      <c r="C108" s="47"/>
      <c r="D108" s="47"/>
      <c r="E108" s="47"/>
      <c r="F108" s="47"/>
      <c r="G108" s="47"/>
      <c r="H108" s="47"/>
      <c r="I108" s="47"/>
    </row>
    <row r="109" spans="1:9" ht="33" customHeight="1">
      <c r="A109" s="527" t="str">
        <f>'Outcomes &amp; performance measures'!$C$22</f>
        <v>No of regular community groups using the facilities</v>
      </c>
      <c r="B109" s="527"/>
      <c r="C109" s="527"/>
      <c r="D109" s="527"/>
      <c r="E109" s="527"/>
      <c r="F109" s="527"/>
      <c r="G109" s="527"/>
      <c r="H109" s="527"/>
      <c r="I109" s="527"/>
    </row>
    <row r="110" spans="1:9" ht="230.25" customHeight="1">
      <c r="A110" s="47"/>
      <c r="B110" s="47"/>
      <c r="C110" s="47"/>
      <c r="D110" s="47"/>
      <c r="E110" s="47"/>
      <c r="F110" s="47"/>
      <c r="G110" s="47"/>
      <c r="H110" s="47"/>
      <c r="I110" s="47"/>
    </row>
    <row r="111" spans="1:9" ht="20.25" customHeight="1">
      <c r="A111" s="47"/>
      <c r="B111" s="47"/>
      <c r="C111" s="47"/>
      <c r="D111" s="47"/>
      <c r="E111" s="47"/>
      <c r="F111" s="47"/>
      <c r="G111" s="47"/>
      <c r="H111" s="47"/>
      <c r="I111" s="47"/>
    </row>
    <row r="112" spans="1:9" ht="31.5" customHeight="1">
      <c r="A112" s="576"/>
      <c r="B112" s="576"/>
      <c r="C112" s="576"/>
      <c r="D112" s="576"/>
      <c r="E112" s="576"/>
      <c r="F112" s="576"/>
      <c r="G112" s="576"/>
      <c r="H112" s="576"/>
      <c r="I112" s="576"/>
    </row>
    <row r="113" spans="1:9" ht="230.25" customHeight="1">
      <c r="A113" s="61"/>
      <c r="B113" s="61"/>
      <c r="C113" s="61"/>
      <c r="D113" s="61"/>
      <c r="E113" s="61"/>
      <c r="F113" s="61"/>
      <c r="G113" s="61"/>
      <c r="H113" s="61"/>
      <c r="I113" s="61"/>
    </row>
    <row r="114" spans="1:9" ht="22.5" customHeight="1">
      <c r="A114" s="61"/>
      <c r="B114" s="61"/>
      <c r="C114" s="61"/>
      <c r="D114" s="61"/>
      <c r="E114" s="61"/>
      <c r="F114" s="61"/>
      <c r="G114" s="61"/>
      <c r="H114" s="61"/>
      <c r="I114" s="61"/>
    </row>
    <row r="115" spans="1:9" ht="30.75" customHeight="1">
      <c r="A115" s="576"/>
      <c r="B115" s="576"/>
      <c r="C115" s="576"/>
      <c r="D115" s="576"/>
      <c r="E115" s="576"/>
      <c r="F115" s="576"/>
      <c r="G115" s="576"/>
      <c r="H115" s="576"/>
      <c r="I115" s="576"/>
    </row>
    <row r="116" spans="1:9" ht="228" customHeight="1">
      <c r="A116" s="61"/>
      <c r="B116" s="61"/>
      <c r="C116" s="61"/>
      <c r="D116" s="61"/>
      <c r="E116" s="61"/>
      <c r="F116" s="61"/>
      <c r="G116" s="61"/>
      <c r="H116" s="61"/>
      <c r="I116" s="61"/>
    </row>
    <row r="117" spans="1:9" ht="23.25" customHeight="1">
      <c r="A117" s="61"/>
      <c r="B117" s="61"/>
      <c r="C117" s="61"/>
      <c r="D117" s="61"/>
      <c r="E117" s="61"/>
      <c r="F117" s="61"/>
      <c r="G117" s="61"/>
      <c r="H117" s="61"/>
      <c r="I117" s="61"/>
    </row>
    <row r="118" spans="1:9" ht="30" customHeight="1">
      <c r="A118" s="525" t="s">
        <v>279</v>
      </c>
      <c r="B118" s="525"/>
      <c r="C118" s="525"/>
      <c r="D118" s="525"/>
      <c r="E118" s="525"/>
      <c r="F118" s="525"/>
      <c r="G118" s="525"/>
      <c r="H118" s="525"/>
    </row>
    <row r="119" spans="1:9" ht="38.25" customHeight="1">
      <c r="A119" s="578" t="str">
        <f>'Outcomes &amp; performance measures'!$B$23</f>
        <v>People learn, develop, socialise and contribute to society through volunteering</v>
      </c>
      <c r="B119" s="578"/>
      <c r="C119" s="578"/>
      <c r="D119" s="578"/>
      <c r="E119" s="578"/>
      <c r="F119" s="578"/>
      <c r="G119" s="578"/>
      <c r="H119" s="578"/>
      <c r="I119" s="578"/>
    </row>
    <row r="120" spans="1:9" ht="32.25" customHeight="1">
      <c r="A120" s="527" t="str">
        <f>'Outcomes &amp; performance measures'!$C$23</f>
        <v>% of volunteers who are satisfied that they learn, develop, socialise and contribute to society through volunteering</v>
      </c>
      <c r="B120" s="527"/>
      <c r="C120" s="527"/>
      <c r="D120" s="527"/>
      <c r="E120" s="527"/>
      <c r="F120" s="527"/>
      <c r="G120" s="527"/>
      <c r="H120" s="527"/>
      <c r="I120" s="527"/>
    </row>
    <row r="121" spans="1:9" ht="230.25" customHeight="1">
      <c r="A121" s="61"/>
      <c r="B121" s="61"/>
      <c r="C121" s="61"/>
      <c r="D121" s="61"/>
      <c r="E121" s="61"/>
      <c r="F121" s="61"/>
      <c r="G121" s="61"/>
      <c r="H121" s="61"/>
      <c r="I121" s="61"/>
    </row>
    <row r="122" spans="1:9" ht="27" customHeight="1">
      <c r="A122" s="61"/>
      <c r="B122" s="61"/>
      <c r="C122" s="61"/>
      <c r="D122" s="61"/>
      <c r="E122" s="61"/>
      <c r="F122" s="61"/>
      <c r="G122" s="61"/>
      <c r="H122" s="61"/>
      <c r="I122" s="61"/>
    </row>
    <row r="123" spans="1:9" ht="33" customHeight="1">
      <c r="A123" s="527" t="str">
        <f>'Outcomes &amp; performance measures'!$C$24</f>
        <v>Number of volunteer hours per year</v>
      </c>
      <c r="B123" s="527"/>
      <c r="C123" s="527"/>
      <c r="D123" s="527"/>
      <c r="E123" s="527"/>
      <c r="F123" s="527"/>
      <c r="G123" s="527"/>
      <c r="H123" s="527"/>
      <c r="I123" s="527"/>
    </row>
    <row r="124" spans="1:9" ht="228.75" customHeight="1">
      <c r="A124" s="61"/>
      <c r="B124" s="61"/>
      <c r="C124" s="61"/>
      <c r="D124" s="61"/>
      <c r="E124" s="61"/>
      <c r="F124" s="61"/>
      <c r="G124" s="61"/>
      <c r="H124" s="61"/>
      <c r="I124" s="61"/>
    </row>
    <row r="125" spans="1:9" ht="27.75" customHeight="1">
      <c r="A125" s="61"/>
      <c r="B125" s="61"/>
      <c r="C125" s="61"/>
      <c r="D125" s="61"/>
      <c r="E125" s="61"/>
      <c r="F125" s="61"/>
      <c r="G125" s="61"/>
      <c r="H125" s="61"/>
      <c r="I125" s="61"/>
    </row>
    <row r="126" spans="1:9" ht="32.25" customHeight="1">
      <c r="A126" s="527" t="str">
        <f>'Outcomes &amp; performance measures'!$C$25</f>
        <v>Number of work experience placements per year</v>
      </c>
      <c r="B126" s="527"/>
      <c r="C126" s="527"/>
      <c r="D126" s="527"/>
      <c r="E126" s="527"/>
      <c r="F126" s="527"/>
      <c r="G126" s="527"/>
      <c r="H126" s="527"/>
      <c r="I126" s="527"/>
    </row>
    <row r="127" spans="1:9" ht="231.75" customHeight="1">
      <c r="A127" s="61"/>
      <c r="B127" s="61"/>
      <c r="C127" s="61"/>
      <c r="D127" s="61"/>
      <c r="E127" s="61"/>
      <c r="F127" s="61"/>
      <c r="G127" s="61"/>
      <c r="H127" s="61"/>
      <c r="I127" s="61"/>
    </row>
    <row r="128" spans="1:9" ht="20.25" customHeight="1">
      <c r="A128" s="61"/>
      <c r="B128" s="61"/>
      <c r="C128" s="61"/>
      <c r="D128" s="61"/>
      <c r="E128" s="61"/>
      <c r="F128" s="61"/>
      <c r="G128" s="61"/>
      <c r="H128" s="61"/>
      <c r="I128" s="61"/>
    </row>
    <row r="129" spans="1:11" ht="26.25" customHeight="1">
      <c r="A129" s="576"/>
      <c r="B129" s="576"/>
      <c r="C129" s="576"/>
      <c r="D129" s="576"/>
      <c r="E129" s="576"/>
      <c r="F129" s="576"/>
      <c r="G129" s="576"/>
      <c r="H129" s="576"/>
      <c r="I129" s="576"/>
    </row>
    <row r="130" spans="1:11" ht="228.75" customHeight="1">
      <c r="A130" s="61"/>
      <c r="B130" s="61"/>
      <c r="C130" s="61"/>
      <c r="D130" s="61"/>
      <c r="E130" s="61"/>
      <c r="F130" s="61"/>
      <c r="G130" s="61"/>
      <c r="H130" s="61"/>
      <c r="I130" s="61"/>
    </row>
    <row r="131" spans="1:11" ht="23.25" customHeight="1">
      <c r="A131" s="61"/>
      <c r="B131" s="61"/>
      <c r="C131" s="61"/>
      <c r="D131" s="61"/>
      <c r="E131" s="61"/>
      <c r="F131" s="61"/>
      <c r="G131" s="61"/>
      <c r="H131" s="61"/>
      <c r="I131" s="61"/>
    </row>
    <row r="132" spans="1:11" ht="27" customHeight="1">
      <c r="A132" s="576"/>
      <c r="B132" s="576"/>
      <c r="C132" s="576"/>
      <c r="D132" s="576"/>
      <c r="E132" s="576"/>
      <c r="F132" s="576"/>
      <c r="G132" s="576"/>
      <c r="H132" s="576"/>
      <c r="I132" s="576"/>
    </row>
    <row r="133" spans="1:11" ht="230.25" customHeight="1">
      <c r="A133" s="61"/>
      <c r="B133" s="61"/>
      <c r="C133" s="61"/>
      <c r="D133" s="61"/>
      <c r="E133" s="61"/>
      <c r="F133" s="61"/>
      <c r="G133" s="61"/>
      <c r="H133" s="61"/>
      <c r="I133" s="61"/>
    </row>
    <row r="134" spans="1:11" ht="33.75" customHeight="1">
      <c r="A134" s="61"/>
      <c r="B134" s="61"/>
      <c r="C134" s="61"/>
      <c r="D134" s="61"/>
      <c r="E134" s="61"/>
      <c r="F134" s="61"/>
      <c r="G134" s="61"/>
      <c r="H134" s="61"/>
      <c r="I134" s="61"/>
    </row>
    <row r="135" spans="1:11" ht="27.75" customHeight="1">
      <c r="A135" s="525" t="s">
        <v>278</v>
      </c>
      <c r="B135" s="525"/>
      <c r="C135" s="525"/>
      <c r="D135" s="525"/>
      <c r="E135" s="525"/>
      <c r="F135" s="525"/>
      <c r="G135" s="525"/>
      <c r="H135" s="525"/>
    </row>
    <row r="136" spans="1:11" ht="36.75" customHeight="1">
      <c r="A136" s="578" t="str">
        <f>'Outcomes &amp; performance measures'!$B$26</f>
        <v>People have easy access to information about the heritage of Warnedowne</v>
      </c>
      <c r="B136" s="578"/>
      <c r="C136" s="578"/>
      <c r="D136" s="578"/>
      <c r="E136" s="578"/>
      <c r="F136" s="578"/>
      <c r="G136" s="578"/>
      <c r="H136" s="578"/>
      <c r="I136" s="578"/>
    </row>
    <row r="137" spans="1:11" ht="28.5" customHeight="1">
      <c r="A137" s="527" t="str">
        <f>'Outcomes &amp; performance measures'!$C$26</f>
        <v>% of enquiry users who are satisfied with access</v>
      </c>
      <c r="B137" s="527"/>
      <c r="C137" s="527"/>
      <c r="D137" s="527"/>
      <c r="E137" s="527"/>
      <c r="F137" s="527"/>
      <c r="G137" s="527"/>
      <c r="H137" s="527"/>
      <c r="I137" s="527"/>
    </row>
    <row r="138" spans="1:11" ht="230.25" customHeight="1">
      <c r="A138" s="61"/>
      <c r="B138" s="61"/>
      <c r="C138" s="61"/>
      <c r="D138" s="61"/>
      <c r="E138" s="61"/>
      <c r="F138" s="61"/>
      <c r="G138" s="61"/>
      <c r="H138" s="61"/>
      <c r="I138" s="61"/>
    </row>
    <row r="139" spans="1:11" ht="21" customHeight="1">
      <c r="A139" s="61"/>
      <c r="B139" s="61"/>
      <c r="C139" s="61"/>
      <c r="D139" s="61"/>
      <c r="E139" s="61"/>
      <c r="F139" s="61"/>
      <c r="G139" s="61"/>
      <c r="H139" s="61"/>
      <c r="I139" s="61"/>
      <c r="K139" t="s">
        <v>19</v>
      </c>
    </row>
    <row r="140" spans="1:11" ht="31.5" customHeight="1">
      <c r="A140" s="527" t="str">
        <f>'Outcomes &amp; performance measures'!$C$27</f>
        <v>Number of of web hits per year</v>
      </c>
      <c r="B140" s="527"/>
      <c r="C140" s="527"/>
      <c r="D140" s="527"/>
      <c r="E140" s="527"/>
      <c r="F140" s="527"/>
      <c r="G140" s="527"/>
      <c r="H140" s="527"/>
      <c r="I140" s="527"/>
    </row>
    <row r="141" spans="1:11" ht="228.75" customHeight="1">
      <c r="A141" s="61"/>
      <c r="B141" s="61"/>
      <c r="C141" s="61"/>
      <c r="D141" s="61"/>
      <c r="E141" s="61"/>
      <c r="F141" s="61"/>
      <c r="G141" s="61"/>
      <c r="H141" s="61"/>
      <c r="I141" s="61"/>
    </row>
    <row r="142" spans="1:11" ht="28.5" customHeight="1">
      <c r="A142" s="61"/>
      <c r="B142" s="61"/>
      <c r="C142" s="61"/>
      <c r="D142" s="61"/>
      <c r="E142" s="61"/>
      <c r="F142" s="61"/>
      <c r="G142" s="61"/>
      <c r="H142" s="61"/>
      <c r="I142" s="61"/>
    </row>
    <row r="143" spans="1:11" ht="28.5" customHeight="1">
      <c r="A143" s="527" t="str">
        <f>'Outcomes &amp; performance measures'!$C$28</f>
        <v>Number of social media views per month</v>
      </c>
      <c r="B143" s="527"/>
      <c r="C143" s="527"/>
      <c r="D143" s="527"/>
      <c r="E143" s="527"/>
      <c r="F143" s="527"/>
      <c r="G143" s="527"/>
      <c r="H143" s="527"/>
      <c r="I143" s="527"/>
    </row>
    <row r="144" spans="1:11" ht="229.5" customHeight="1">
      <c r="A144" s="61"/>
      <c r="B144" s="61"/>
      <c r="C144" s="61"/>
      <c r="D144" s="61"/>
      <c r="E144" s="61"/>
      <c r="F144" s="61"/>
      <c r="G144" s="61"/>
      <c r="H144" s="61"/>
      <c r="I144" s="61"/>
    </row>
    <row r="145" spans="1:9" ht="22.5" customHeight="1">
      <c r="A145" s="61"/>
      <c r="B145" s="61"/>
      <c r="C145" s="61"/>
      <c r="D145" s="61"/>
      <c r="E145" s="61"/>
      <c r="F145" s="61"/>
      <c r="G145" s="61"/>
      <c r="H145" s="61"/>
      <c r="I145" s="61"/>
    </row>
    <row r="146" spans="1:9" ht="26.25" customHeight="1">
      <c r="A146" s="527"/>
      <c r="B146" s="527"/>
      <c r="C146" s="527"/>
      <c r="D146" s="527"/>
      <c r="E146" s="527"/>
      <c r="F146" s="527"/>
      <c r="G146" s="527"/>
      <c r="H146" s="527"/>
      <c r="I146" s="527"/>
    </row>
    <row r="147" spans="1:9" ht="244.5" customHeight="1">
      <c r="A147" s="61"/>
      <c r="B147" s="61"/>
      <c r="C147" s="61"/>
      <c r="D147" s="61"/>
      <c r="E147" s="61"/>
      <c r="F147" s="61"/>
      <c r="G147" s="61"/>
      <c r="H147" s="61"/>
      <c r="I147" s="61"/>
    </row>
    <row r="148" spans="1:9" ht="28.5" customHeight="1">
      <c r="A148" s="61"/>
      <c r="B148" s="61"/>
      <c r="C148" s="61"/>
      <c r="D148" s="61"/>
      <c r="E148" s="61"/>
      <c r="F148" s="61"/>
      <c r="G148" s="61"/>
      <c r="H148" s="61"/>
      <c r="I148" s="61"/>
    </row>
    <row r="149" spans="1:9" ht="30" customHeight="1">
      <c r="A149" s="576" t="str">
        <f>'Outcomes &amp; performance measures'!$C$29</f>
        <v>No of original documents per year requested from store in the Archives and Local Studies Centre</v>
      </c>
      <c r="B149" s="576"/>
      <c r="C149" s="576"/>
      <c r="D149" s="576"/>
      <c r="E149" s="576"/>
      <c r="F149" s="576"/>
      <c r="G149" s="576"/>
      <c r="H149" s="576"/>
      <c r="I149" s="576"/>
    </row>
    <row r="150" spans="1:9" ht="229.5" customHeight="1">
      <c r="A150" s="61"/>
      <c r="B150" s="61"/>
      <c r="C150" s="61"/>
      <c r="D150" s="61"/>
      <c r="E150" s="61"/>
      <c r="F150" s="61"/>
      <c r="G150" s="61"/>
      <c r="H150" s="61"/>
      <c r="I150" s="61"/>
    </row>
    <row r="151" spans="1:9" ht="26.25" customHeight="1">
      <c r="A151" s="61"/>
      <c r="B151" s="61"/>
      <c r="C151" s="61"/>
      <c r="D151" s="61"/>
      <c r="E151" s="61"/>
      <c r="F151" s="61"/>
      <c r="G151" s="61"/>
      <c r="H151" s="61"/>
      <c r="I151" s="61"/>
    </row>
    <row r="152" spans="1:9" ht="33" customHeight="1">
      <c r="A152" s="576" t="str">
        <f>'Outcomes &amp; performance measures'!$C$30</f>
        <v xml:space="preserve">Number of images of photos and film available on-line </v>
      </c>
      <c r="B152" s="576"/>
      <c r="C152" s="576"/>
      <c r="D152" s="576"/>
      <c r="E152" s="576"/>
      <c r="F152" s="576"/>
      <c r="G152" s="576"/>
      <c r="H152" s="576"/>
      <c r="I152" s="576"/>
    </row>
    <row r="153" spans="1:9" ht="228.75" customHeight="1">
      <c r="A153" s="61"/>
      <c r="B153" s="61"/>
      <c r="C153" s="61"/>
      <c r="D153" s="61"/>
      <c r="E153" s="61"/>
      <c r="F153" s="61"/>
      <c r="G153" s="61"/>
      <c r="H153" s="61"/>
      <c r="I153" s="61"/>
    </row>
    <row r="154" spans="1:9" ht="24.75" customHeight="1">
      <c r="A154" s="61"/>
      <c r="B154" s="61"/>
      <c r="C154" s="61"/>
      <c r="D154" s="61"/>
      <c r="E154" s="61"/>
      <c r="F154" s="61"/>
      <c r="G154" s="61"/>
      <c r="H154" s="61"/>
      <c r="I154" s="61"/>
    </row>
    <row r="155" spans="1:9" ht="27" customHeight="1">
      <c r="A155" s="525" t="s">
        <v>277</v>
      </c>
      <c r="B155" s="525"/>
      <c r="C155" s="525"/>
      <c r="D155" s="525"/>
      <c r="E155" s="525"/>
      <c r="F155" s="525"/>
      <c r="G155" s="525"/>
      <c r="H155" s="525"/>
    </row>
    <row r="156" spans="1:9" ht="35.25" customHeight="1">
      <c r="A156" s="578" t="str">
        <f>'Outcomes &amp; performance measures'!$B$31</f>
        <v>The physical and intellectual history of Warnedowne is preserved and interpreted</v>
      </c>
      <c r="B156" s="578"/>
      <c r="C156" s="578"/>
      <c r="D156" s="578"/>
      <c r="E156" s="578"/>
      <c r="F156" s="578"/>
      <c r="G156" s="578"/>
      <c r="H156" s="578"/>
      <c r="I156" s="578"/>
    </row>
    <row r="157" spans="1:9" ht="33.75" customHeight="1">
      <c r="A157" s="527" t="str">
        <f>'Outcomes &amp; performance measures'!$C$31</f>
        <v>Number of exhibitions mounted per year</v>
      </c>
      <c r="B157" s="527"/>
      <c r="C157" s="527"/>
      <c r="D157" s="527"/>
      <c r="E157" s="527"/>
      <c r="F157" s="527"/>
      <c r="G157" s="527"/>
      <c r="H157" s="527"/>
      <c r="I157" s="527"/>
    </row>
    <row r="158" spans="1:9" ht="230.25" customHeight="1">
      <c r="A158" s="61"/>
      <c r="B158" s="61"/>
      <c r="C158" s="61"/>
      <c r="D158" s="61"/>
      <c r="E158" s="61"/>
      <c r="F158" s="61"/>
      <c r="G158" s="61"/>
      <c r="H158" s="61"/>
      <c r="I158" s="61"/>
    </row>
    <row r="159" spans="1:9" ht="25.5" customHeight="1">
      <c r="A159" s="61"/>
      <c r="B159" s="61"/>
      <c r="C159" s="61"/>
      <c r="D159" s="61"/>
      <c r="E159" s="61"/>
      <c r="F159" s="61"/>
      <c r="G159" s="61"/>
      <c r="H159" s="61"/>
      <c r="I159" s="61"/>
    </row>
    <row r="160" spans="1:9" ht="29.25" customHeight="1">
      <c r="A160" s="527" t="str">
        <f>'Outcomes &amp; performance measures'!$C$32</f>
        <v xml:space="preserve">Museum Accreditation (2=accredited, 1=partly accredited, 0=accredited) </v>
      </c>
      <c r="B160" s="527"/>
      <c r="C160" s="527"/>
      <c r="D160" s="527"/>
      <c r="E160" s="527"/>
      <c r="F160" s="527"/>
      <c r="G160" s="527"/>
      <c r="H160" s="527"/>
      <c r="I160" s="527"/>
    </row>
    <row r="161" spans="1:9" ht="229.5" customHeight="1">
      <c r="A161" s="61"/>
      <c r="B161" s="61"/>
      <c r="C161" s="61"/>
      <c r="D161" s="61"/>
      <c r="E161" s="61"/>
      <c r="F161" s="61"/>
      <c r="G161" s="61"/>
      <c r="H161" s="61"/>
      <c r="I161" s="61"/>
    </row>
    <row r="162" spans="1:9" ht="28.5" customHeight="1">
      <c r="A162" s="61"/>
      <c r="B162" s="61"/>
      <c r="C162" s="61"/>
      <c r="D162" s="61"/>
      <c r="E162" s="61"/>
      <c r="F162" s="61"/>
      <c r="G162" s="61"/>
      <c r="H162" s="61"/>
      <c r="I162" s="61"/>
    </row>
    <row r="163" spans="1:9" ht="32.25" customHeight="1">
      <c r="A163" s="576"/>
      <c r="B163" s="576"/>
      <c r="C163" s="576"/>
      <c r="D163" s="576"/>
      <c r="E163" s="576"/>
      <c r="F163" s="576"/>
      <c r="G163" s="576"/>
      <c r="H163" s="576"/>
      <c r="I163" s="576"/>
    </row>
    <row r="164" spans="1:9" ht="230.25" customHeight="1">
      <c r="A164" s="61"/>
      <c r="B164" s="61"/>
      <c r="C164" s="61"/>
      <c r="D164" s="61"/>
      <c r="E164" s="61"/>
      <c r="F164" s="61"/>
      <c r="G164" s="61"/>
      <c r="H164" s="61"/>
      <c r="I164" s="61"/>
    </row>
    <row r="165" spans="1:9" ht="23.25" customHeight="1">
      <c r="A165" s="61"/>
      <c r="B165" s="61"/>
      <c r="C165" s="61"/>
      <c r="D165" s="61"/>
      <c r="E165" s="61"/>
      <c r="F165" s="61"/>
      <c r="G165" s="61"/>
      <c r="H165" s="61"/>
      <c r="I165" s="61"/>
    </row>
    <row r="166" spans="1:9" ht="25.5" customHeight="1">
      <c r="A166" s="576" t="str">
        <f>'Outcomes &amp; performance measures'!$C$33</f>
        <v xml:space="preserve">Archive Service Accreditation (2=accredited, 1=partly accredited, 0=accredited) </v>
      </c>
      <c r="B166" s="576"/>
      <c r="C166" s="576"/>
      <c r="D166" s="576"/>
      <c r="E166" s="576"/>
      <c r="F166" s="576"/>
      <c r="G166" s="576"/>
      <c r="H166" s="576"/>
      <c r="I166" s="576"/>
    </row>
    <row r="167" spans="1:9" ht="230.25" customHeight="1">
      <c r="A167" s="61"/>
      <c r="B167" s="61"/>
      <c r="C167" s="61"/>
      <c r="D167" s="61"/>
      <c r="E167" s="61"/>
      <c r="F167" s="61"/>
      <c r="G167" s="61"/>
      <c r="H167" s="61"/>
      <c r="I167" s="61"/>
    </row>
    <row r="168" spans="1:9" ht="23.25" customHeight="1">
      <c r="A168" s="61"/>
      <c r="B168" s="61"/>
      <c r="C168" s="61"/>
      <c r="D168" s="61"/>
      <c r="E168" s="61"/>
      <c r="F168" s="61"/>
      <c r="G168" s="61"/>
      <c r="H168" s="61"/>
      <c r="I168" s="61"/>
    </row>
    <row r="169" spans="1:9" ht="26.25" customHeight="1">
      <c r="A169" s="576">
        <f>'Outcomes &amp; performance measures'!$C$34</f>
        <v>0</v>
      </c>
      <c r="B169" s="579"/>
      <c r="C169" s="579"/>
      <c r="D169" s="579"/>
      <c r="E169" s="579"/>
      <c r="F169" s="579"/>
      <c r="G169" s="579"/>
      <c r="H169" s="579"/>
      <c r="I169" s="579"/>
    </row>
    <row r="170" spans="1:9" ht="228.75" customHeight="1">
      <c r="A170" s="527"/>
      <c r="B170" s="527"/>
      <c r="C170" s="527"/>
      <c r="D170" s="527"/>
      <c r="E170" s="527"/>
      <c r="F170" s="527"/>
      <c r="G170" s="527"/>
      <c r="H170" s="527"/>
      <c r="I170" s="527"/>
    </row>
    <row r="171" spans="1:9" ht="27.75" customHeight="1">
      <c r="A171" s="61"/>
      <c r="B171" s="61"/>
      <c r="C171" s="61"/>
      <c r="D171" s="61"/>
      <c r="E171" s="61"/>
      <c r="F171" s="61"/>
      <c r="G171" s="61"/>
      <c r="H171" s="61"/>
      <c r="I171" s="61"/>
    </row>
    <row r="172" spans="1:9" ht="27" customHeight="1">
      <c r="A172" s="537" t="s">
        <v>22</v>
      </c>
      <c r="B172" s="580"/>
    </row>
    <row r="173" spans="1:9" ht="27" customHeight="1">
      <c r="A173" s="320" t="str">
        <f>'Financial Perspective results'!$A$1</f>
        <v>Financial</v>
      </c>
      <c r="B173" s="322"/>
    </row>
    <row r="174" spans="1:9" ht="24.75" customHeight="1">
      <c r="A174" s="244" t="s">
        <v>276</v>
      </c>
      <c r="B174" s="322"/>
    </row>
    <row r="175" spans="1:9" ht="27.75" customHeight="1">
      <c r="A175" s="578" t="str">
        <f>'Outcomes &amp; performance measures'!$B$35</f>
        <v>Sustainable financial position</v>
      </c>
      <c r="B175" s="578"/>
      <c r="C175" s="578"/>
      <c r="D175" s="578"/>
      <c r="E175" s="578"/>
      <c r="F175" s="578"/>
      <c r="G175" s="578"/>
      <c r="H175" s="578"/>
      <c r="I175" s="578"/>
    </row>
    <row r="176" spans="1:9" ht="33" customHeight="1">
      <c r="A176" s="527" t="str">
        <f>'Outcomes &amp; performance measures'!$C$35</f>
        <v>Income generated from the café, hire of the facilities, retail sales and publication licenses from photographic / film collection</v>
      </c>
      <c r="B176" s="527"/>
      <c r="C176" s="527"/>
      <c r="D176" s="527"/>
      <c r="E176" s="527"/>
      <c r="F176" s="527"/>
      <c r="G176" s="527"/>
      <c r="H176" s="527"/>
      <c r="I176" s="527"/>
    </row>
    <row r="177" spans="1:10" ht="228.75" customHeight="1"/>
    <row r="178" spans="1:10" ht="27.75" customHeight="1">
      <c r="A178" s="580"/>
      <c r="B178" s="580"/>
      <c r="C178" s="580"/>
    </row>
    <row r="179" spans="1:10" ht="32.25" customHeight="1">
      <c r="A179" s="527" t="str">
        <f>'Outcomes &amp; performance measures'!$C$36</f>
        <v>Levels of external funding</v>
      </c>
      <c r="B179" s="527"/>
      <c r="C179" s="527"/>
      <c r="D179" s="527"/>
      <c r="E179" s="527"/>
      <c r="F179" s="527"/>
      <c r="G179" s="527"/>
      <c r="H179" s="527"/>
      <c r="I179" s="527"/>
    </row>
    <row r="180" spans="1:10" ht="244.5" customHeight="1"/>
    <row r="181" spans="1:10" ht="19.5" customHeight="1"/>
    <row r="182" spans="1:10" ht="24" customHeight="1">
      <c r="A182" s="576"/>
      <c r="B182" s="576"/>
      <c r="C182" s="576"/>
      <c r="D182" s="576"/>
      <c r="E182" s="576"/>
      <c r="F182" s="576"/>
      <c r="G182" s="576"/>
      <c r="H182" s="576"/>
      <c r="I182" s="576"/>
    </row>
    <row r="183" spans="1:10" ht="248.25" customHeight="1"/>
    <row r="184" spans="1:10" ht="29.25" customHeight="1"/>
    <row r="185" spans="1:10" ht="29.25" customHeight="1">
      <c r="A185" s="576"/>
      <c r="B185" s="576"/>
      <c r="C185" s="576"/>
      <c r="D185" s="576"/>
      <c r="E185" s="576"/>
      <c r="F185" s="576"/>
      <c r="G185" s="576"/>
      <c r="H185" s="576"/>
      <c r="I185" s="576"/>
    </row>
    <row r="186" spans="1:10" ht="249" customHeight="1">
      <c r="A186" s="61"/>
      <c r="B186" s="61"/>
      <c r="C186" s="61"/>
      <c r="D186" s="61"/>
      <c r="E186" s="61"/>
      <c r="F186" s="61"/>
      <c r="G186" s="61"/>
      <c r="H186" s="61"/>
      <c r="I186" s="61"/>
    </row>
    <row r="187" spans="1:10" ht="23.25" customHeight="1">
      <c r="A187" s="61"/>
      <c r="B187" s="61"/>
      <c r="C187" s="61"/>
      <c r="D187" s="61"/>
      <c r="E187" s="61"/>
      <c r="F187" s="61"/>
      <c r="G187" s="61"/>
      <c r="H187" s="61"/>
      <c r="I187" s="61"/>
    </row>
    <row r="188" spans="1:10" ht="29.25" customHeight="1">
      <c r="A188" s="576"/>
      <c r="B188" s="576"/>
      <c r="C188" s="576"/>
      <c r="D188" s="576"/>
      <c r="E188" s="576"/>
      <c r="F188" s="576"/>
      <c r="G188" s="576"/>
      <c r="H188" s="576"/>
      <c r="I188" s="576"/>
    </row>
    <row r="189" spans="1:10" ht="246" customHeight="1">
      <c r="A189" s="61"/>
      <c r="B189" s="61"/>
      <c r="C189" s="61"/>
      <c r="D189" s="61"/>
      <c r="E189" s="61"/>
      <c r="F189" s="61"/>
      <c r="G189" s="61"/>
      <c r="H189" s="61"/>
      <c r="I189" s="61"/>
    </row>
    <row r="190" spans="1:10" ht="26.25" customHeight="1">
      <c r="A190" s="61"/>
      <c r="B190" s="61"/>
      <c r="C190" s="61"/>
      <c r="D190" s="61"/>
      <c r="E190" s="61"/>
      <c r="F190" s="61"/>
      <c r="G190" s="61"/>
      <c r="H190" s="61"/>
      <c r="I190" s="61"/>
    </row>
    <row r="191" spans="1:10" ht="18" customHeight="1">
      <c r="A191" s="537" t="s">
        <v>20</v>
      </c>
      <c r="B191" s="580"/>
    </row>
    <row r="192" spans="1:10" ht="27.75" customHeight="1">
      <c r="A192" s="581" t="str">
        <f>'Staff Perspective results'!$A$1</f>
        <v>Professional staff</v>
      </c>
      <c r="B192" s="581"/>
      <c r="C192" s="581"/>
      <c r="D192" s="581"/>
      <c r="E192" s="581"/>
      <c r="F192" s="581"/>
      <c r="G192" s="581"/>
      <c r="H192" s="581"/>
      <c r="I192" s="581"/>
      <c r="J192" s="83"/>
    </row>
    <row r="193" spans="1:10" ht="24" customHeight="1">
      <c r="A193" s="525" t="s">
        <v>271</v>
      </c>
      <c r="B193" s="525"/>
      <c r="C193" s="525"/>
      <c r="D193" s="323"/>
      <c r="E193" s="323"/>
      <c r="F193" s="323"/>
      <c r="G193" s="323"/>
      <c r="H193" s="323"/>
      <c r="I193" s="323"/>
      <c r="J193" s="83"/>
    </row>
    <row r="194" spans="1:10" ht="36.75" customHeight="1">
      <c r="A194" s="577" t="str">
        <f>'Outcomes &amp; performance measures'!$B$38</f>
        <v>Good quality sustainable jobs for people, with the opportunity to develop high professional standards</v>
      </c>
      <c r="B194" s="577"/>
      <c r="C194" s="577"/>
      <c r="D194" s="577"/>
      <c r="E194" s="577"/>
      <c r="F194" s="577"/>
      <c r="G194" s="577"/>
      <c r="H194" s="577"/>
      <c r="I194" s="577"/>
    </row>
    <row r="195" spans="1:10" ht="36" customHeight="1">
      <c r="A195" s="576" t="str">
        <f>'Outcomes &amp; performance measures'!$C$38</f>
        <v>% of professional staff who are satisfied with their job (from quick internal staff survey)</v>
      </c>
      <c r="B195" s="576"/>
      <c r="C195" s="576"/>
      <c r="D195" s="576"/>
      <c r="E195" s="576"/>
      <c r="F195" s="576"/>
      <c r="G195" s="576"/>
      <c r="H195" s="576"/>
      <c r="I195" s="576"/>
    </row>
    <row r="196" spans="1:10" ht="246.75" customHeight="1"/>
    <row r="197" spans="1:10" ht="22.5" customHeight="1"/>
    <row r="198" spans="1:10" ht="36" customHeight="1">
      <c r="A198" s="576" t="str">
        <f>'Outcomes &amp; performance measures'!$C$39</f>
        <v>% of training plan completed</v>
      </c>
      <c r="B198" s="576"/>
      <c r="C198" s="576"/>
      <c r="D198" s="576"/>
      <c r="E198" s="576"/>
      <c r="F198" s="576"/>
      <c r="G198" s="576"/>
      <c r="H198" s="576"/>
      <c r="I198" s="576"/>
    </row>
    <row r="199" spans="1:10" ht="246" customHeight="1"/>
    <row r="200" spans="1:10" ht="21.75" customHeight="1"/>
    <row r="201" spans="1:10" ht="31.5" customHeight="1">
      <c r="A201" s="576" t="str">
        <f>'Outcomes &amp; performance measures'!$C$40</f>
        <v>No of fte</v>
      </c>
      <c r="B201" s="576"/>
      <c r="C201" s="576"/>
      <c r="D201" s="576"/>
      <c r="E201" s="576"/>
      <c r="F201" s="576"/>
      <c r="G201" s="576"/>
      <c r="H201" s="576"/>
      <c r="I201" s="576"/>
    </row>
    <row r="202" spans="1:10" ht="246.75" customHeight="1"/>
    <row r="203" spans="1:10" ht="20.25" customHeight="1"/>
    <row r="204" spans="1:10" ht="27.75" customHeight="1">
      <c r="A204" s="576"/>
      <c r="B204" s="576"/>
      <c r="C204" s="576"/>
      <c r="D204" s="576"/>
      <c r="E204" s="576"/>
      <c r="F204" s="576"/>
      <c r="G204" s="576"/>
      <c r="H204" s="576"/>
      <c r="I204" s="576"/>
    </row>
    <row r="205" spans="1:10" ht="246.75" customHeight="1"/>
    <row r="206" spans="1:10" ht="27.75" customHeight="1"/>
    <row r="207" spans="1:10" ht="27.75" customHeight="1">
      <c r="A207" s="576"/>
      <c r="B207" s="566"/>
      <c r="C207" s="566"/>
      <c r="D207" s="566"/>
      <c r="E207" s="566"/>
      <c r="F207" s="566"/>
      <c r="G207" s="566"/>
      <c r="H207" s="566"/>
      <c r="I207" s="566"/>
    </row>
    <row r="208" spans="1:10" ht="243" customHeight="1">
      <c r="A208" s="242"/>
    </row>
    <row r="209" spans="1:9" ht="23.25" customHeight="1"/>
    <row r="210" spans="1:9" ht="27.75" customHeight="1">
      <c r="A210" s="576"/>
      <c r="B210" s="566"/>
      <c r="C210" s="566"/>
      <c r="D210" s="566"/>
      <c r="E210" s="566"/>
      <c r="F210" s="566"/>
      <c r="G210" s="566"/>
      <c r="H210" s="566"/>
      <c r="I210" s="566"/>
    </row>
    <row r="211" spans="1:9" ht="237" customHeight="1">
      <c r="A211" s="242"/>
    </row>
    <row r="212" spans="1:9" ht="27.75" customHeight="1"/>
    <row r="213" spans="1:9" ht="27.75" customHeight="1">
      <c r="A213" s="576" t="str">
        <f>'Outcomes &amp; performance measures'!$C$41</f>
        <v>No of professional qualifications</v>
      </c>
      <c r="B213" s="566"/>
      <c r="C213" s="566"/>
      <c r="D213" s="566"/>
      <c r="E213" s="566"/>
      <c r="F213" s="566"/>
      <c r="G213" s="566"/>
      <c r="H213" s="566"/>
      <c r="I213" s="566"/>
    </row>
    <row r="214" spans="1:9" ht="237.75" customHeight="1">
      <c r="A214" s="242"/>
    </row>
    <row r="215" spans="1:9" ht="27.75" customHeight="1"/>
    <row r="216" spans="1:9" ht="27.75" customHeight="1">
      <c r="A216" s="321" t="s">
        <v>272</v>
      </c>
      <c r="B216" s="319"/>
    </row>
    <row r="217" spans="1:9" ht="33" customHeight="1">
      <c r="A217" s="581" t="str">
        <f>'Environment Perspective results'!$A$1</f>
        <v>The wider global environment</v>
      </c>
      <c r="B217" s="581"/>
      <c r="C217" s="581"/>
      <c r="D217" s="581"/>
      <c r="E217" s="581"/>
      <c r="F217" s="581"/>
      <c r="G217" s="581"/>
      <c r="H217" s="581"/>
    </row>
    <row r="218" spans="1:9" ht="20.25" customHeight="1">
      <c r="A218" s="525" t="s">
        <v>274</v>
      </c>
      <c r="B218" s="525"/>
      <c r="C218" s="525"/>
      <c r="D218" s="525"/>
      <c r="E218" s="525"/>
      <c r="F218" s="525"/>
      <c r="G218" s="525"/>
      <c r="H218" s="525"/>
      <c r="I218" s="525"/>
    </row>
    <row r="219" spans="1:9" ht="24.75" customHeight="1">
      <c r="A219" s="578" t="str">
        <f>'Outcomes &amp; performance measures'!$B$43</f>
        <v>Reduced negative impact on the environment from the facilities and operation</v>
      </c>
      <c r="B219" s="578"/>
      <c r="C219" s="578"/>
      <c r="D219" s="578"/>
      <c r="E219" s="578"/>
      <c r="F219" s="578"/>
      <c r="G219" s="578"/>
      <c r="H219" s="578"/>
      <c r="I219" s="578"/>
    </row>
    <row r="220" spans="1:9" ht="30.75" customHeight="1">
      <c r="A220" s="527" t="str">
        <f>'Outcomes &amp; performance measures'!$C$43</f>
        <v>Electricity consumption</v>
      </c>
      <c r="B220" s="527"/>
      <c r="C220" s="527"/>
      <c r="D220" s="527"/>
      <c r="E220" s="527"/>
      <c r="F220" s="527"/>
      <c r="G220" s="527"/>
      <c r="H220" s="527"/>
      <c r="I220" s="527"/>
    </row>
    <row r="221" spans="1:9" ht="236.25" customHeight="1">
      <c r="A221" s="61"/>
      <c r="B221" s="61"/>
      <c r="C221" s="61"/>
      <c r="D221" s="61"/>
      <c r="E221" s="61"/>
      <c r="F221" s="61"/>
      <c r="G221" s="61"/>
      <c r="H221" s="61"/>
      <c r="I221" s="61"/>
    </row>
    <row r="222" spans="1:9" ht="24.75" customHeight="1">
      <c r="A222" s="61"/>
      <c r="B222" s="61"/>
      <c r="C222" s="61"/>
      <c r="D222" s="61"/>
      <c r="E222" s="61"/>
      <c r="F222" s="61"/>
      <c r="G222" s="61"/>
      <c r="H222" s="61"/>
      <c r="I222" s="61"/>
    </row>
    <row r="223" spans="1:9" ht="27.75" customHeight="1">
      <c r="A223" s="527" t="str">
        <f>'Outcomes &amp; performance measures'!$C$44</f>
        <v>Gas consumption</v>
      </c>
      <c r="B223" s="527"/>
      <c r="C223" s="527"/>
      <c r="D223" s="527"/>
      <c r="E223" s="527"/>
      <c r="F223" s="527"/>
      <c r="G223" s="527"/>
      <c r="H223" s="527"/>
      <c r="I223" s="527"/>
    </row>
    <row r="224" spans="1:9" ht="233.25" customHeight="1">
      <c r="A224" s="61"/>
      <c r="B224" s="61"/>
      <c r="C224" s="61"/>
      <c r="D224" s="61"/>
      <c r="E224" s="61"/>
      <c r="F224" s="61"/>
      <c r="G224" s="61"/>
      <c r="H224" s="61"/>
      <c r="I224" s="61"/>
    </row>
    <row r="225" spans="1:9" ht="25.5" customHeight="1">
      <c r="A225" s="61"/>
      <c r="B225" s="61"/>
      <c r="C225" s="61"/>
      <c r="D225" s="61"/>
      <c r="E225" s="61"/>
      <c r="F225" s="61"/>
      <c r="G225" s="61"/>
      <c r="H225" s="61"/>
      <c r="I225" s="61"/>
    </row>
    <row r="226" spans="1:9" ht="30" customHeight="1">
      <c r="A226" s="576"/>
      <c r="B226" s="576"/>
      <c r="C226" s="576"/>
      <c r="D226" s="576"/>
      <c r="E226" s="576"/>
      <c r="F226" s="576"/>
      <c r="G226" s="576"/>
      <c r="H226" s="576"/>
      <c r="I226" s="576"/>
    </row>
    <row r="227" spans="1:9" ht="233.25" customHeight="1">
      <c r="A227" s="61"/>
      <c r="B227" s="61"/>
      <c r="C227" s="61"/>
      <c r="D227" s="61"/>
      <c r="E227" s="61"/>
      <c r="F227" s="61"/>
      <c r="G227" s="61"/>
      <c r="H227" s="61"/>
      <c r="I227" s="61"/>
    </row>
    <row r="228" spans="1:9" ht="25.5" customHeight="1">
      <c r="A228" s="357"/>
      <c r="B228" s="357"/>
      <c r="C228" s="357"/>
      <c r="D228" s="357"/>
      <c r="E228" s="357"/>
      <c r="F228" s="357"/>
      <c r="G228" s="357"/>
      <c r="H228" s="357"/>
      <c r="I228" s="357"/>
    </row>
    <row r="229" spans="1:9" ht="25.5" customHeight="1">
      <c r="A229" s="576"/>
      <c r="B229" s="576"/>
      <c r="C229" s="576"/>
      <c r="D229" s="576"/>
      <c r="E229" s="576"/>
      <c r="F229" s="576"/>
      <c r="G229" s="576"/>
      <c r="H229" s="576"/>
      <c r="I229" s="576"/>
    </row>
    <row r="230" spans="1:9" ht="247.5" customHeight="1">
      <c r="A230" s="61"/>
      <c r="B230" s="61"/>
      <c r="C230" s="61"/>
      <c r="D230" s="61"/>
      <c r="E230" s="61"/>
      <c r="F230" s="61"/>
      <c r="G230" s="61"/>
      <c r="H230" s="61"/>
      <c r="I230" s="61"/>
    </row>
    <row r="231" spans="1:9" ht="22.5" customHeight="1"/>
    <row r="232" spans="1:9" ht="26.25" customHeight="1">
      <c r="A232" s="576" t="str">
        <f>'Outcomes &amp; performance measures'!$C$45</f>
        <v>Energy efficiency rating at the Warnedowne Museum and Archives  (a=1, b=2, c=3, d=4, e=5)</v>
      </c>
      <c r="B232" s="576"/>
      <c r="C232" s="576"/>
      <c r="D232" s="566"/>
      <c r="E232" s="566"/>
      <c r="F232" s="566"/>
      <c r="G232" s="566"/>
      <c r="H232" s="566"/>
      <c r="I232" s="566"/>
    </row>
    <row r="233" spans="1:9" ht="249" customHeight="1">
      <c r="A233" s="527"/>
      <c r="B233" s="527"/>
      <c r="C233" s="527"/>
      <c r="D233" s="527"/>
      <c r="E233" s="527"/>
      <c r="F233" s="527"/>
      <c r="G233" s="527"/>
      <c r="H233" s="527"/>
      <c r="I233" s="527"/>
    </row>
    <row r="234" spans="1:9" ht="44.25" customHeight="1"/>
    <row r="235" spans="1:9" ht="36.75" customHeight="1"/>
    <row r="238" spans="1:9">
      <c r="A238" s="580"/>
      <c r="B238" s="580"/>
      <c r="C238" s="580"/>
    </row>
    <row r="239" spans="1:9" ht="23.25" customHeight="1">
      <c r="A239" s="527"/>
      <c r="B239" s="527"/>
      <c r="C239" s="527"/>
      <c r="D239" s="527"/>
      <c r="E239" s="527"/>
      <c r="F239" s="527"/>
      <c r="G239" s="527"/>
      <c r="H239" s="527"/>
      <c r="I239" s="527"/>
    </row>
    <row r="240" spans="1:9" ht="13.5" customHeight="1"/>
    <row r="241" spans="1:9" ht="189" customHeight="1"/>
    <row r="244" spans="1:9" ht="15.75" customHeight="1">
      <c r="A244" s="580"/>
      <c r="B244" s="580"/>
      <c r="C244" s="580"/>
    </row>
    <row r="245" spans="1:9" ht="23.25" customHeight="1">
      <c r="A245" s="527"/>
      <c r="B245" s="527"/>
      <c r="C245" s="527"/>
      <c r="D245" s="527"/>
      <c r="E245" s="527"/>
      <c r="F245" s="527"/>
      <c r="G245" s="527"/>
      <c r="H245" s="527"/>
      <c r="I245" s="527"/>
    </row>
    <row r="246" spans="1:9" ht="41.25" customHeight="1"/>
    <row r="247" spans="1:9" ht="51.75" customHeight="1"/>
    <row r="250" spans="1:9" ht="16.5" customHeight="1">
      <c r="A250" s="580"/>
      <c r="B250" s="580"/>
      <c r="C250" s="580"/>
    </row>
    <row r="251" spans="1:9" ht="21.75" customHeight="1">
      <c r="A251" s="527"/>
      <c r="B251" s="527"/>
      <c r="C251" s="527"/>
      <c r="D251" s="527"/>
      <c r="E251" s="527"/>
      <c r="F251" s="527"/>
      <c r="G251" s="527"/>
      <c r="H251" s="527"/>
      <c r="I251" s="527"/>
    </row>
    <row r="253" spans="1:9" ht="52.5" customHeight="1"/>
    <row r="256" spans="1:9" ht="15.75" customHeight="1">
      <c r="A256" s="525"/>
      <c r="B256" s="525"/>
      <c r="C256" s="525"/>
      <c r="D256" s="525"/>
      <c r="E256" s="525"/>
      <c r="F256" s="525"/>
      <c r="G256" s="525"/>
      <c r="H256" s="525"/>
    </row>
    <row r="257" spans="1:9" ht="35.25" customHeight="1">
      <c r="A257" s="578"/>
      <c r="B257" s="578"/>
      <c r="C257" s="578"/>
      <c r="D257" s="578"/>
      <c r="E257" s="578"/>
      <c r="F257" s="578"/>
      <c r="G257" s="578"/>
      <c r="H257" s="578"/>
      <c r="I257" s="578"/>
    </row>
    <row r="259" spans="1:9">
      <c r="A259" s="580"/>
      <c r="B259" s="580"/>
      <c r="C259" s="580"/>
    </row>
    <row r="260" spans="1:9" ht="18" customHeight="1">
      <c r="A260" s="527"/>
      <c r="B260" s="527"/>
      <c r="C260" s="527"/>
      <c r="D260" s="527"/>
      <c r="E260" s="527"/>
      <c r="F260" s="527"/>
      <c r="G260" s="527"/>
      <c r="H260" s="527"/>
      <c r="I260" s="527"/>
    </row>
    <row r="261" spans="1:9" ht="12.75" customHeight="1">
      <c r="A261" s="61"/>
      <c r="B261" s="61"/>
      <c r="C261" s="61"/>
      <c r="D261" s="61"/>
      <c r="E261" s="61"/>
      <c r="F261" s="61"/>
      <c r="G261" s="61"/>
      <c r="H261" s="61"/>
      <c r="I261" s="61"/>
    </row>
    <row r="262" spans="1:9" ht="36" customHeight="1">
      <c r="A262" s="61"/>
      <c r="B262" s="61"/>
      <c r="C262" s="61"/>
      <c r="D262" s="61"/>
      <c r="E262" s="61"/>
      <c r="F262" s="61"/>
      <c r="G262" s="61"/>
      <c r="H262" s="61"/>
      <c r="I262" s="61"/>
    </row>
    <row r="265" spans="1:9">
      <c r="A265" s="580"/>
      <c r="B265" s="580"/>
      <c r="C265" s="580"/>
    </row>
    <row r="266" spans="1:9" ht="18" customHeight="1">
      <c r="A266" s="527"/>
      <c r="B266" s="527"/>
      <c r="C266" s="527"/>
      <c r="D266" s="527"/>
      <c r="E266" s="527"/>
      <c r="F266" s="527"/>
      <c r="G266" s="527"/>
      <c r="H266" s="527"/>
      <c r="I266" s="527"/>
    </row>
    <row r="267" spans="1:9">
      <c r="A267" s="61"/>
      <c r="B267" s="61"/>
      <c r="C267" s="61"/>
      <c r="D267" s="61"/>
      <c r="E267" s="61"/>
      <c r="F267" s="61"/>
      <c r="G267" s="61"/>
      <c r="H267" s="61"/>
      <c r="I267" s="61"/>
    </row>
    <row r="268" spans="1:9" ht="30" customHeight="1">
      <c r="A268" s="61"/>
      <c r="B268" s="61"/>
      <c r="C268" s="61"/>
      <c r="D268" s="61"/>
      <c r="E268" s="61"/>
      <c r="F268" s="61"/>
      <c r="G268" s="61"/>
      <c r="H268" s="61"/>
      <c r="I268" s="61"/>
    </row>
    <row r="269" spans="1:9">
      <c r="A269" s="61"/>
      <c r="B269" s="61"/>
      <c r="C269" s="61"/>
      <c r="D269" s="61"/>
      <c r="E269" s="61"/>
      <c r="F269" s="61"/>
      <c r="G269" s="61"/>
      <c r="H269" s="61"/>
      <c r="I269" s="61"/>
    </row>
    <row r="270" spans="1:9">
      <c r="A270" s="61"/>
      <c r="B270" s="61"/>
      <c r="C270" s="61"/>
      <c r="D270" s="61"/>
      <c r="E270" s="61"/>
      <c r="F270" s="61"/>
      <c r="G270" s="61"/>
      <c r="H270" s="61"/>
      <c r="I270" s="61"/>
    </row>
    <row r="271" spans="1:9">
      <c r="A271" s="580"/>
      <c r="B271" s="580"/>
      <c r="C271" s="580"/>
      <c r="D271" s="61"/>
      <c r="E271" s="61"/>
      <c r="F271" s="61"/>
      <c r="G271" s="61"/>
      <c r="H271" s="61"/>
      <c r="I271" s="61"/>
    </row>
    <row r="272" spans="1:9" ht="19.5" customHeight="1">
      <c r="A272" s="527"/>
      <c r="B272" s="527"/>
      <c r="C272" s="527"/>
      <c r="D272" s="527"/>
      <c r="E272" s="527"/>
      <c r="F272" s="527"/>
      <c r="G272" s="527"/>
      <c r="H272" s="527"/>
      <c r="I272" s="527"/>
    </row>
    <row r="273" spans="1:9">
      <c r="A273" s="61"/>
      <c r="B273" s="61"/>
      <c r="C273" s="61"/>
      <c r="D273" s="61"/>
      <c r="E273" s="61"/>
      <c r="F273" s="61"/>
      <c r="G273" s="61"/>
      <c r="H273" s="61"/>
      <c r="I273" s="61"/>
    </row>
    <row r="274" spans="1:9" ht="31.5" customHeight="1">
      <c r="A274" s="61"/>
      <c r="B274" s="61"/>
      <c r="C274" s="61"/>
      <c r="D274" s="61"/>
      <c r="E274" s="61"/>
      <c r="F274" s="61"/>
      <c r="G274" s="61"/>
      <c r="H274" s="61"/>
      <c r="I274" s="61"/>
    </row>
    <row r="275" spans="1:9">
      <c r="A275" s="61"/>
      <c r="B275" s="61"/>
      <c r="C275" s="61"/>
      <c r="D275" s="61"/>
      <c r="E275" s="61"/>
      <c r="F275" s="61"/>
      <c r="G275" s="61"/>
      <c r="H275" s="61"/>
      <c r="I275" s="61"/>
    </row>
    <row r="276" spans="1:9">
      <c r="A276" s="61"/>
      <c r="B276" s="61"/>
      <c r="C276" s="61"/>
      <c r="D276" s="61"/>
      <c r="E276" s="61"/>
      <c r="F276" s="61"/>
      <c r="G276" s="61"/>
      <c r="H276" s="61"/>
      <c r="I276" s="61"/>
    </row>
    <row r="277" spans="1:9">
      <c r="A277" s="580"/>
      <c r="B277" s="580"/>
      <c r="C277" s="580"/>
      <c r="D277" s="61"/>
      <c r="E277" s="61"/>
      <c r="F277" s="61"/>
      <c r="G277" s="61"/>
      <c r="H277" s="61"/>
      <c r="I277" s="61"/>
    </row>
    <row r="278" spans="1:9" ht="18" customHeight="1">
      <c r="A278" s="527"/>
      <c r="B278" s="527"/>
      <c r="C278" s="527"/>
      <c r="D278" s="527"/>
      <c r="E278" s="527"/>
      <c r="F278" s="527"/>
      <c r="G278" s="527"/>
      <c r="H278" s="527"/>
      <c r="I278" s="527"/>
    </row>
    <row r="279" spans="1:9">
      <c r="A279" s="61"/>
      <c r="B279" s="61"/>
      <c r="C279" s="61"/>
      <c r="D279" s="61"/>
      <c r="E279" s="61"/>
      <c r="F279" s="61"/>
      <c r="G279" s="61"/>
      <c r="H279" s="61"/>
      <c r="I279" s="61"/>
    </row>
    <row r="280" spans="1:9" ht="37.5" customHeight="1">
      <c r="A280" s="61"/>
      <c r="B280" s="61"/>
      <c r="C280" s="61"/>
      <c r="D280" s="61"/>
      <c r="E280" s="61"/>
      <c r="F280" s="61"/>
      <c r="G280" s="61"/>
      <c r="H280" s="61"/>
      <c r="I280" s="61"/>
    </row>
    <row r="281" spans="1:9">
      <c r="A281" s="61"/>
      <c r="B281" s="61"/>
      <c r="C281" s="61"/>
      <c r="D281" s="61"/>
      <c r="E281" s="61"/>
      <c r="F281" s="61"/>
      <c r="G281" s="61"/>
      <c r="H281" s="61"/>
      <c r="I281" s="61"/>
    </row>
    <row r="282" spans="1:9">
      <c r="A282" s="61"/>
      <c r="B282" s="61"/>
      <c r="C282" s="61"/>
      <c r="D282" s="61"/>
      <c r="E282" s="61"/>
      <c r="F282" s="61"/>
      <c r="G282" s="61"/>
      <c r="H282" s="61"/>
      <c r="I282" s="61"/>
    </row>
    <row r="283" spans="1:9">
      <c r="A283" s="580"/>
      <c r="B283" s="580"/>
      <c r="C283" s="580"/>
      <c r="D283" s="61"/>
      <c r="E283" s="61"/>
      <c r="F283" s="61"/>
      <c r="G283" s="61"/>
      <c r="H283" s="61"/>
      <c r="I283" s="61"/>
    </row>
    <row r="284" spans="1:9" ht="18" customHeight="1">
      <c r="A284" s="527"/>
      <c r="B284" s="527"/>
      <c r="C284" s="527"/>
      <c r="D284" s="527"/>
      <c r="E284" s="527"/>
      <c r="F284" s="527"/>
      <c r="G284" s="527"/>
      <c r="H284" s="527"/>
      <c r="I284" s="527"/>
    </row>
    <row r="285" spans="1:9">
      <c r="A285" s="61"/>
      <c r="B285" s="61"/>
      <c r="C285" s="61"/>
      <c r="D285" s="61"/>
      <c r="E285" s="61"/>
      <c r="F285" s="61"/>
      <c r="G285" s="61"/>
      <c r="H285" s="61"/>
      <c r="I285" s="61"/>
    </row>
    <row r="286" spans="1:9" ht="40.5" customHeight="1">
      <c r="A286" s="61"/>
      <c r="B286" s="61"/>
      <c r="C286" s="61"/>
      <c r="D286" s="61"/>
      <c r="E286" s="61"/>
      <c r="F286" s="61"/>
      <c r="G286" s="61"/>
      <c r="H286" s="61"/>
      <c r="I286" s="61"/>
    </row>
    <row r="287" spans="1:9">
      <c r="A287" s="61"/>
      <c r="B287" s="61"/>
      <c r="C287" s="61"/>
      <c r="D287" s="61"/>
      <c r="E287" s="61"/>
      <c r="F287" s="61"/>
      <c r="G287" s="61"/>
      <c r="H287" s="61"/>
      <c r="I287" s="61"/>
    </row>
    <row r="289" spans="1:13">
      <c r="A289" s="580"/>
      <c r="B289" s="580"/>
      <c r="C289" s="580"/>
    </row>
    <row r="290" spans="1:13" ht="20.25" customHeight="1">
      <c r="A290" s="527"/>
      <c r="B290" s="527"/>
      <c r="C290" s="527"/>
      <c r="D290" s="527"/>
      <c r="E290" s="527"/>
      <c r="F290" s="527"/>
      <c r="G290" s="527"/>
      <c r="H290" s="527"/>
      <c r="I290" s="527"/>
    </row>
    <row r="291" spans="1:13">
      <c r="A291" s="68"/>
      <c r="B291" s="68"/>
      <c r="C291" s="68"/>
    </row>
    <row r="292" spans="1:13" ht="38.25" customHeight="1">
      <c r="A292" s="68"/>
      <c r="B292" s="68"/>
      <c r="C292" s="68"/>
      <c r="J292" s="100"/>
      <c r="K292" s="100"/>
      <c r="L292" s="100"/>
      <c r="M292" s="100"/>
    </row>
    <row r="293" spans="1:13">
      <c r="A293" s="68"/>
      <c r="B293" s="68"/>
      <c r="C293" s="68"/>
      <c r="J293" s="100"/>
      <c r="K293" s="100"/>
      <c r="L293" s="100"/>
      <c r="M293" s="100"/>
    </row>
    <row r="294" spans="1:13">
      <c r="J294" s="100"/>
      <c r="K294" s="100"/>
      <c r="L294" s="100"/>
      <c r="M294" s="100"/>
    </row>
    <row r="295" spans="1:13">
      <c r="A295" s="580"/>
      <c r="B295" s="580"/>
      <c r="C295" s="580"/>
      <c r="J295" s="100"/>
      <c r="K295" s="100"/>
      <c r="L295" s="100"/>
      <c r="M295" s="100"/>
    </row>
    <row r="296" spans="1:13" ht="27.75" customHeight="1">
      <c r="A296" s="527"/>
      <c r="B296" s="527"/>
      <c r="C296" s="527"/>
      <c r="D296" s="527"/>
      <c r="E296" s="527"/>
      <c r="F296" s="527"/>
      <c r="G296" s="527"/>
      <c r="H296" s="527"/>
      <c r="I296" s="527"/>
    </row>
    <row r="297" spans="1:13">
      <c r="A297" s="61"/>
      <c r="B297" s="61"/>
      <c r="C297" s="61"/>
      <c r="D297" s="61"/>
      <c r="E297" s="61"/>
      <c r="F297" s="61"/>
      <c r="G297" s="61"/>
      <c r="H297" s="61"/>
      <c r="I297" s="61"/>
    </row>
    <row r="298" spans="1:13" ht="36.75" customHeight="1"/>
    <row r="299" spans="1:13" ht="0.75" customHeight="1"/>
    <row r="301" spans="1:13">
      <c r="A301" s="580"/>
      <c r="B301" s="580"/>
      <c r="C301" s="580"/>
    </row>
    <row r="302" spans="1:13" ht="20.25" customHeight="1">
      <c r="A302" s="527"/>
      <c r="B302" s="527"/>
      <c r="C302" s="527"/>
      <c r="D302" s="527"/>
      <c r="E302" s="527"/>
      <c r="F302" s="527"/>
      <c r="G302" s="527"/>
      <c r="H302" s="527"/>
      <c r="I302" s="527"/>
    </row>
    <row r="303" spans="1:13">
      <c r="A303" s="61"/>
      <c r="B303" s="61"/>
      <c r="C303" s="61"/>
      <c r="D303" s="61"/>
      <c r="E303" s="61"/>
      <c r="F303" s="61"/>
      <c r="G303" s="61"/>
      <c r="H303" s="61"/>
      <c r="I303" s="61"/>
    </row>
    <row r="304" spans="1:13" ht="34.5" customHeight="1"/>
    <row r="307" spans="1:9" ht="17.25" customHeight="1">
      <c r="A307" s="580"/>
      <c r="B307" s="580"/>
      <c r="C307" s="580"/>
    </row>
    <row r="308" spans="1:9" ht="24" customHeight="1">
      <c r="A308" s="527"/>
      <c r="B308" s="527"/>
      <c r="C308" s="527"/>
      <c r="D308" s="527"/>
      <c r="E308" s="527"/>
      <c r="F308" s="527"/>
      <c r="G308" s="527"/>
      <c r="H308" s="527"/>
      <c r="I308" s="527"/>
    </row>
    <row r="309" spans="1:9">
      <c r="A309" s="61"/>
      <c r="B309" s="61"/>
      <c r="C309" s="61"/>
      <c r="D309" s="61"/>
      <c r="E309" s="61"/>
      <c r="F309" s="61"/>
      <c r="G309" s="61"/>
      <c r="H309" s="61"/>
      <c r="I309" s="61"/>
    </row>
    <row r="310" spans="1:9" ht="21" customHeight="1"/>
    <row r="313" spans="1:9" ht="17.25" customHeight="1">
      <c r="A313" s="580"/>
      <c r="B313" s="580"/>
      <c r="C313" s="580"/>
    </row>
    <row r="314" spans="1:9" ht="23.25" customHeight="1">
      <c r="A314" s="527"/>
      <c r="B314" s="527"/>
      <c r="C314" s="527"/>
      <c r="D314" s="527"/>
      <c r="E314" s="527"/>
      <c r="F314" s="527"/>
      <c r="G314" s="527"/>
      <c r="H314" s="527"/>
      <c r="I314" s="527"/>
    </row>
    <row r="315" spans="1:9">
      <c r="A315" s="61"/>
      <c r="B315" s="61"/>
      <c r="C315" s="61"/>
      <c r="D315" s="61"/>
      <c r="E315" s="61"/>
      <c r="F315" s="61"/>
      <c r="G315" s="61"/>
      <c r="H315" s="61"/>
      <c r="I315" s="61"/>
    </row>
    <row r="316" spans="1:9" ht="29.25" customHeight="1"/>
    <row r="317" spans="1:9" ht="16.5" customHeight="1"/>
    <row r="319" spans="1:9" ht="14.25" customHeight="1">
      <c r="A319" s="580"/>
      <c r="B319" s="580"/>
      <c r="C319" s="580"/>
    </row>
    <row r="320" spans="1:9" ht="17.25" customHeight="1">
      <c r="A320" s="527"/>
      <c r="B320" s="527"/>
      <c r="C320" s="527"/>
      <c r="D320" s="527"/>
      <c r="E320" s="527"/>
      <c r="F320" s="527"/>
      <c r="G320" s="527"/>
      <c r="H320" s="527"/>
      <c r="I320" s="527"/>
    </row>
    <row r="321" spans="1:9">
      <c r="A321" s="61"/>
      <c r="B321" s="61"/>
      <c r="C321" s="61"/>
      <c r="D321" s="61"/>
      <c r="E321" s="61"/>
      <c r="F321" s="61"/>
      <c r="G321" s="61"/>
      <c r="H321" s="61"/>
      <c r="I321" s="61"/>
    </row>
    <row r="322" spans="1:9" ht="17.25" customHeight="1">
      <c r="A322" s="61"/>
      <c r="B322" s="61"/>
      <c r="C322" s="61"/>
      <c r="D322" s="61"/>
      <c r="E322" s="61"/>
      <c r="F322" s="61"/>
      <c r="G322" s="61"/>
      <c r="H322" s="61"/>
      <c r="I322" s="61"/>
    </row>
    <row r="325" spans="1:9" ht="17.25" customHeight="1">
      <c r="A325" s="580"/>
      <c r="B325" s="580"/>
      <c r="C325" s="580"/>
    </row>
    <row r="326" spans="1:9" ht="18" customHeight="1">
      <c r="A326" s="527"/>
      <c r="B326" s="527"/>
      <c r="C326" s="527"/>
      <c r="D326" s="527"/>
      <c r="E326" s="527"/>
      <c r="F326" s="527"/>
      <c r="G326" s="527"/>
      <c r="H326" s="527"/>
      <c r="I326" s="527"/>
    </row>
    <row r="329" spans="1:9" ht="36.75" customHeight="1"/>
  </sheetData>
  <mergeCells count="147">
    <mergeCell ref="A213:I213"/>
    <mergeCell ref="K83:S83"/>
    <mergeCell ref="U83:AC83"/>
    <mergeCell ref="K86:S86"/>
    <mergeCell ref="U86:AC86"/>
    <mergeCell ref="U89:AC89"/>
    <mergeCell ref="K89:S89"/>
    <mergeCell ref="K7:S7"/>
    <mergeCell ref="U7:AC7"/>
    <mergeCell ref="K24:S24"/>
    <mergeCell ref="U24:AC24"/>
    <mergeCell ref="K35:S35"/>
    <mergeCell ref="U35:AC35"/>
    <mergeCell ref="K46:S46"/>
    <mergeCell ref="U46:AC46"/>
    <mergeCell ref="K50:S50"/>
    <mergeCell ref="U50:AC50"/>
    <mergeCell ref="U65:AC65"/>
    <mergeCell ref="U61:AC61"/>
    <mergeCell ref="K54:S54"/>
    <mergeCell ref="U54:AC54"/>
    <mergeCell ref="K57:S57"/>
    <mergeCell ref="U57:AC57"/>
    <mergeCell ref="K61:S61"/>
    <mergeCell ref="K65:S65"/>
    <mergeCell ref="U40:AC40"/>
    <mergeCell ref="K40:S40"/>
    <mergeCell ref="K43:S43"/>
    <mergeCell ref="U43:AC43"/>
    <mergeCell ref="A79:I79"/>
    <mergeCell ref="A78:I78"/>
    <mergeCell ref="A74:I74"/>
    <mergeCell ref="A46:I46"/>
    <mergeCell ref="A50:I50"/>
    <mergeCell ref="A57:I57"/>
    <mergeCell ref="A61:I61"/>
    <mergeCell ref="A65:I65"/>
    <mergeCell ref="A68:I68"/>
    <mergeCell ref="A54:I54"/>
    <mergeCell ref="A71:I71"/>
    <mergeCell ref="K68:S68"/>
    <mergeCell ref="U68:AC68"/>
    <mergeCell ref="A1:I1"/>
    <mergeCell ref="A4:I4"/>
    <mergeCell ref="A6:I6"/>
    <mergeCell ref="A5:H5"/>
    <mergeCell ref="A35:I35"/>
    <mergeCell ref="A40:I40"/>
    <mergeCell ref="A7:I7"/>
    <mergeCell ref="A24:I24"/>
    <mergeCell ref="A43:I43"/>
    <mergeCell ref="A92:I92"/>
    <mergeCell ref="A84:I84"/>
    <mergeCell ref="A119:I119"/>
    <mergeCell ref="A118:H118"/>
    <mergeCell ref="A105:I105"/>
    <mergeCell ref="A95:I95"/>
    <mergeCell ref="A83:I83"/>
    <mergeCell ref="A219:I219"/>
    <mergeCell ref="A89:I89"/>
    <mergeCell ref="A126:I126"/>
    <mergeCell ref="A120:I120"/>
    <mergeCell ref="A123:I123"/>
    <mergeCell ref="A115:I115"/>
    <mergeCell ref="A101:I101"/>
    <mergeCell ref="A98:I98"/>
    <mergeCell ref="A106:I106"/>
    <mergeCell ref="A112:I112"/>
    <mergeCell ref="A104:H104"/>
    <mergeCell ref="A109:I109"/>
    <mergeCell ref="A178:C178"/>
    <mergeCell ref="A172:B172"/>
    <mergeCell ref="A175:I175"/>
    <mergeCell ref="A176:I176"/>
    <mergeCell ref="A86:I86"/>
    <mergeCell ref="A295:C295"/>
    <mergeCell ref="A256:H256"/>
    <mergeCell ref="A179:I179"/>
    <mergeCell ref="A157:I157"/>
    <mergeCell ref="A170:I170"/>
    <mergeCell ref="A160:I160"/>
    <mergeCell ref="A163:I163"/>
    <mergeCell ref="A166:I166"/>
    <mergeCell ref="A326:I326"/>
    <mergeCell ref="A296:I296"/>
    <mergeCell ref="A302:I302"/>
    <mergeCell ref="A308:I308"/>
    <mergeCell ref="A314:I314"/>
    <mergeCell ref="A325:C325"/>
    <mergeCell ref="A320:I320"/>
    <mergeCell ref="A301:C301"/>
    <mergeCell ref="A307:C307"/>
    <mergeCell ref="A313:C313"/>
    <mergeCell ref="A319:C319"/>
    <mergeCell ref="A257:I257"/>
    <mergeCell ref="A272:I272"/>
    <mergeCell ref="A290:I290"/>
    <mergeCell ref="A266:I266"/>
    <mergeCell ref="A260:I260"/>
    <mergeCell ref="A271:C271"/>
    <mergeCell ref="A226:I226"/>
    <mergeCell ref="A191:B191"/>
    <mergeCell ref="A192:I192"/>
    <mergeCell ref="A217:H217"/>
    <mergeCell ref="A223:I223"/>
    <mergeCell ref="A289:C289"/>
    <mergeCell ref="A277:C277"/>
    <mergeCell ref="A278:I278"/>
    <mergeCell ref="A283:C283"/>
    <mergeCell ref="A284:I284"/>
    <mergeCell ref="A218:I218"/>
    <mergeCell ref="A259:C259"/>
    <mergeCell ref="A265:C265"/>
    <mergeCell ref="A220:I220"/>
    <mergeCell ref="A250:C250"/>
    <mergeCell ref="A251:I251"/>
    <mergeCell ref="A233:I233"/>
    <mergeCell ref="A238:C238"/>
    <mergeCell ref="A239:I239"/>
    <mergeCell ref="A244:C244"/>
    <mergeCell ref="A245:I245"/>
    <mergeCell ref="A195:I195"/>
    <mergeCell ref="A229:I229"/>
    <mergeCell ref="A232:I232"/>
    <mergeCell ref="A193:C193"/>
    <mergeCell ref="A194:I194"/>
    <mergeCell ref="A198:I198"/>
    <mergeCell ref="A201:I201"/>
    <mergeCell ref="A204:I204"/>
    <mergeCell ref="A129:I129"/>
    <mergeCell ref="A146:I146"/>
    <mergeCell ref="A149:I149"/>
    <mergeCell ref="A143:I143"/>
    <mergeCell ref="A137:I137"/>
    <mergeCell ref="A140:I140"/>
    <mergeCell ref="A182:I182"/>
    <mergeCell ref="A185:I185"/>
    <mergeCell ref="A188:I188"/>
    <mergeCell ref="A155:H155"/>
    <mergeCell ref="A156:I156"/>
    <mergeCell ref="A132:I132"/>
    <mergeCell ref="A136:I136"/>
    <mergeCell ref="A135:H135"/>
    <mergeCell ref="A152:I152"/>
    <mergeCell ref="A169:I169"/>
    <mergeCell ref="A207:I207"/>
    <mergeCell ref="A210:I210"/>
  </mergeCells>
  <phoneticPr fontId="0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35" orientation="landscape" r:id="rId1"/>
  <headerFooter alignWithMargins="0"/>
  <rowBreaks count="21" manualBreakCount="21">
    <brk id="39" max="28" man="1"/>
    <brk id="49" max="28" man="1"/>
    <brk id="60" max="28" man="1"/>
    <brk id="69" max="28" man="1"/>
    <brk id="75" max="28" man="1"/>
    <brk id="88" max="28" man="1"/>
    <brk id="100" max="28" man="1"/>
    <brk id="103" max="28" man="1"/>
    <brk id="117" max="28" man="1"/>
    <brk id="128" max="28" man="1"/>
    <brk id="134" max="28" man="1"/>
    <brk id="148" max="28" man="1"/>
    <brk id="154" max="28" man="1"/>
    <brk id="162" max="28" man="1"/>
    <brk id="171" max="28" man="1"/>
    <brk id="181" max="28" man="1"/>
    <brk id="190" max="28" man="1"/>
    <brk id="206" max="28" man="1"/>
    <brk id="215" max="28" man="1"/>
    <brk id="231" max="28" man="1"/>
    <brk id="312" max="2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zoomScale="75" zoomScaleNormal="75" workbookViewId="0">
      <pane ySplit="5" topLeftCell="A6" activePane="bottomLeft" state="frozen"/>
      <selection pane="bottomLeft" activeCell="K5" sqref="K5"/>
    </sheetView>
  </sheetViews>
  <sheetFormatPr defaultRowHeight="12.75"/>
  <cols>
    <col min="1" max="1" width="12" customWidth="1"/>
    <col min="3" max="3" width="13.5703125" customWidth="1"/>
    <col min="4" max="4" width="14.140625" customWidth="1"/>
    <col min="5" max="5" width="14.42578125" customWidth="1"/>
    <col min="6" max="6" width="13" customWidth="1"/>
    <col min="7" max="7" width="13.85546875" customWidth="1"/>
    <col min="8" max="8" width="14.42578125" customWidth="1"/>
    <col min="9" max="9" width="14.5703125" customWidth="1"/>
    <col min="10" max="10" width="14" customWidth="1"/>
    <col min="11" max="11" width="13.85546875" customWidth="1"/>
    <col min="12" max="12" width="13.7109375" customWidth="1"/>
    <col min="13" max="14" width="14.140625" customWidth="1"/>
    <col min="15" max="15" width="14.42578125" customWidth="1"/>
    <col min="16" max="16" width="14.28515625" customWidth="1"/>
    <col min="17" max="17" width="14" customWidth="1"/>
    <col min="18" max="18" width="14.28515625" customWidth="1"/>
    <col min="19" max="19" width="14.42578125" customWidth="1"/>
    <col min="20" max="20" width="12.5703125" customWidth="1"/>
    <col min="21" max="21" width="13.5703125" customWidth="1"/>
    <col min="22" max="22" width="13.85546875" customWidth="1"/>
    <col min="23" max="23" width="14" customWidth="1"/>
    <col min="24" max="24" width="13.5703125" customWidth="1"/>
    <col min="25" max="25" width="13.7109375" customWidth="1"/>
    <col min="26" max="27" width="13.42578125" customWidth="1"/>
    <col min="28" max="28" width="12.85546875" customWidth="1"/>
    <col min="29" max="29" width="13" customWidth="1"/>
    <col min="30" max="30" width="12.5703125" customWidth="1"/>
    <col min="31" max="31" width="13.28515625" customWidth="1"/>
    <col min="32" max="32" width="13.5703125" customWidth="1"/>
  </cols>
  <sheetData>
    <row r="1" spans="1:23" ht="30.75" customHeight="1">
      <c r="A1" s="457" t="s">
        <v>5</v>
      </c>
      <c r="B1" s="457"/>
      <c r="C1" s="424"/>
    </row>
    <row r="2" spans="1:23" ht="30.75" customHeight="1">
      <c r="A2" s="141"/>
      <c r="B2" s="140"/>
      <c r="C2" s="140"/>
      <c r="D2" s="140"/>
      <c r="E2" s="140"/>
      <c r="F2" s="140"/>
      <c r="G2" s="140"/>
      <c r="H2" s="140"/>
      <c r="I2" s="140"/>
    </row>
    <row r="3" spans="1:23" ht="27" customHeight="1">
      <c r="A3" s="154"/>
      <c r="B3" s="308" t="s">
        <v>2</v>
      </c>
      <c r="C3" s="157"/>
      <c r="D3" s="309" t="s">
        <v>270</v>
      </c>
      <c r="E3" s="326"/>
      <c r="F3" s="244" t="s">
        <v>275</v>
      </c>
      <c r="G3" s="333"/>
      <c r="H3" s="140"/>
      <c r="I3" s="140"/>
    </row>
    <row r="4" spans="1:23" ht="25.5" customHeight="1" thickBot="1"/>
    <row r="5" spans="1:23" ht="130.15" customHeight="1" thickTop="1">
      <c r="A5" s="102"/>
      <c r="B5" s="103"/>
      <c r="C5" s="106" t="str">
        <f>'Community Perspective results'!$B$7</f>
        <v>No of visits to the heritage facilities</v>
      </c>
      <c r="D5" s="106" t="str">
        <f>'Community Perspective results'!$B$8</f>
        <v>Number of accidents &amp; near misses per 1000 visits</v>
      </c>
      <c r="E5" s="106" t="str">
        <f>'Community Perspective results'!$B$9</f>
        <v>% of visitors who self identify as 'disabled'</v>
      </c>
      <c r="F5" s="106" t="str">
        <f>'Community Perspective results'!$B$18</f>
        <v>No of school children visiting the heritage facilities via the school</v>
      </c>
      <c r="G5" s="106" t="str">
        <f>'Community Perspective results'!$B$19</f>
        <v>No of school visits per year</v>
      </c>
      <c r="H5" s="106" t="str">
        <f>'Community Perspective results'!$B$20</f>
        <v>Number of people attending the Warnedowne Festival</v>
      </c>
      <c r="I5" s="106" t="str">
        <f>'Community Perspective results'!$B$21</f>
        <v>Average number of hours people spend in the Archives and Local Studies Centre</v>
      </c>
      <c r="J5" s="315" t="str">
        <f>'Community Perspective results'!$B$29</f>
        <v>Number of volunteer hours per year</v>
      </c>
      <c r="K5" s="315" t="str">
        <f>'Community Perspective results'!$B$30</f>
        <v>Number of work experience placements per year</v>
      </c>
      <c r="L5" s="106" t="str">
        <f>'Community Perspective results'!$B$34</f>
        <v>Number of of web hits per year</v>
      </c>
      <c r="M5" s="106" t="str">
        <f>'Community Perspective results'!$B$35</f>
        <v>Number of social media views per month</v>
      </c>
      <c r="N5" s="315" t="str">
        <f>'Community Perspective results'!$B$36</f>
        <v>No of original documents per year requested from store in the Archives and Local Studies Centre</v>
      </c>
      <c r="O5" s="315" t="str">
        <f>'Community Perspective results'!$B$37</f>
        <v xml:space="preserve">Number of images of photos and film available on-line </v>
      </c>
      <c r="P5" s="106" t="str">
        <f>'Financial Perspective results'!$B$4</f>
        <v>Income generated from the café, hire of the facilities, retail sales and publication licenses from photographic / film collection</v>
      </c>
      <c r="Q5" s="106" t="str">
        <f>'Financial Perspective results'!$B$5</f>
        <v>Levels of external funding</v>
      </c>
      <c r="R5" s="315" t="str">
        <f>'Staff Perspective results'!$B$5</f>
        <v>% of training plan completed</v>
      </c>
      <c r="S5" s="315" t="str">
        <f>'Staff Perspective results'!$B$6</f>
        <v>No of fte</v>
      </c>
      <c r="T5" s="315" t="str">
        <f>'Staff Perspective results'!$B$7</f>
        <v>No of professional qualifications</v>
      </c>
      <c r="U5" s="106" t="str">
        <f>'Environment Perspective results'!$B$8</f>
        <v>Electricity consumption</v>
      </c>
      <c r="V5" s="106" t="str">
        <f>'Environment Perspective results'!$B$9</f>
        <v>Gas consumption</v>
      </c>
      <c r="W5" s="384" t="str">
        <f>'Environment Perspective results'!$B$10</f>
        <v>Energy efficiency rating at the Warnedowne Museum and Archives  (a=1, b=2, c=3, d=4, e=5)</v>
      </c>
    </row>
    <row r="6" spans="1:23" s="305" customFormat="1" ht="117" customHeight="1">
      <c r="A6" s="310" t="s">
        <v>24</v>
      </c>
      <c r="B6" s="586" t="s">
        <v>370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7"/>
      <c r="Q6" s="317"/>
      <c r="R6" s="311"/>
      <c r="S6" s="316"/>
      <c r="T6" s="316"/>
      <c r="U6" s="316"/>
      <c r="V6" s="316"/>
      <c r="W6" s="385"/>
    </row>
    <row r="7" spans="1:23" s="305" customFormat="1" ht="42" customHeight="1">
      <c r="A7" s="314" t="s">
        <v>0</v>
      </c>
      <c r="B7" s="452"/>
      <c r="C7" s="318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24"/>
      <c r="Q7" s="324"/>
      <c r="R7" s="312"/>
      <c r="S7" s="313"/>
      <c r="T7" s="313"/>
      <c r="U7" s="313"/>
      <c r="V7" s="313"/>
      <c r="W7" s="386"/>
    </row>
    <row r="8" spans="1:23" s="305" customFormat="1" ht="46.9" customHeight="1">
      <c r="A8" s="314" t="s">
        <v>1</v>
      </c>
      <c r="B8" s="453"/>
      <c r="C8" s="318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24"/>
      <c r="Q8" s="324"/>
      <c r="R8" s="312"/>
      <c r="S8" s="313"/>
      <c r="T8" s="313"/>
      <c r="U8" s="313"/>
      <c r="V8" s="313"/>
      <c r="W8" s="386"/>
    </row>
    <row r="9" spans="1:23" ht="120" customHeight="1">
      <c r="A9" s="104" t="s">
        <v>24</v>
      </c>
      <c r="B9" s="586" t="s">
        <v>371</v>
      </c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7"/>
      <c r="Q9" s="317"/>
      <c r="R9" s="317"/>
      <c r="S9" s="316"/>
      <c r="T9" s="316"/>
      <c r="U9" s="316"/>
      <c r="V9" s="316"/>
      <c r="W9" s="385"/>
    </row>
    <row r="10" spans="1:23" ht="27.75" customHeight="1">
      <c r="A10" s="151" t="s">
        <v>0</v>
      </c>
      <c r="B10" s="589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24"/>
      <c r="Q10" s="324"/>
      <c r="R10" s="312"/>
      <c r="S10" s="318"/>
      <c r="T10" s="318"/>
      <c r="U10" s="318"/>
      <c r="V10" s="318"/>
      <c r="W10" s="387"/>
    </row>
    <row r="11" spans="1:23" ht="25.5" customHeight="1">
      <c r="A11" s="151" t="s">
        <v>1</v>
      </c>
      <c r="B11" s="590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24"/>
      <c r="Q11" s="324"/>
      <c r="R11" s="312"/>
      <c r="S11" s="318"/>
      <c r="T11" s="318"/>
      <c r="U11" s="318"/>
      <c r="V11" s="318"/>
      <c r="W11" s="387"/>
    </row>
    <row r="12" spans="1:23" ht="117" customHeight="1">
      <c r="A12" s="104" t="s">
        <v>24</v>
      </c>
      <c r="B12" s="586" t="s">
        <v>372</v>
      </c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7"/>
      <c r="Q12" s="317"/>
      <c r="R12" s="311"/>
      <c r="S12" s="316"/>
      <c r="T12" s="316"/>
      <c r="U12" s="316"/>
      <c r="V12" s="316"/>
      <c r="W12" s="385"/>
    </row>
    <row r="13" spans="1:23" ht="30" customHeight="1">
      <c r="A13" s="151" t="s">
        <v>0</v>
      </c>
      <c r="B13" s="589"/>
      <c r="C13" s="318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24"/>
      <c r="Q13" s="324"/>
      <c r="R13" s="312"/>
      <c r="S13" s="313"/>
      <c r="T13" s="313"/>
      <c r="U13" s="313"/>
      <c r="V13" s="313"/>
      <c r="W13" s="386"/>
    </row>
    <row r="14" spans="1:23" ht="33" customHeight="1">
      <c r="A14" s="151" t="s">
        <v>1</v>
      </c>
      <c r="B14" s="590"/>
      <c r="C14" s="318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24"/>
      <c r="Q14" s="324"/>
      <c r="R14" s="312"/>
      <c r="S14" s="313"/>
      <c r="T14" s="313"/>
      <c r="U14" s="313"/>
      <c r="V14" s="313"/>
      <c r="W14" s="386"/>
    </row>
    <row r="15" spans="1:23" ht="119.25" customHeight="1">
      <c r="A15" s="104" t="s">
        <v>24</v>
      </c>
      <c r="B15" s="586" t="s">
        <v>373</v>
      </c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7"/>
      <c r="Q15" s="317"/>
      <c r="R15" s="311"/>
      <c r="S15" s="316"/>
      <c r="T15" s="316"/>
      <c r="U15" s="316"/>
      <c r="V15" s="316"/>
      <c r="W15" s="385"/>
    </row>
    <row r="16" spans="1:23" ht="49.9" customHeight="1">
      <c r="A16" s="152" t="s">
        <v>0</v>
      </c>
      <c r="B16" s="587"/>
      <c r="C16" s="327"/>
      <c r="D16" s="327"/>
      <c r="E16" s="327"/>
      <c r="F16" s="327"/>
      <c r="G16" s="327"/>
      <c r="H16" s="327"/>
      <c r="I16" s="327"/>
      <c r="J16" s="327"/>
      <c r="K16" s="327"/>
      <c r="L16" s="327"/>
      <c r="M16" s="327"/>
      <c r="N16" s="327"/>
      <c r="O16" s="327"/>
      <c r="P16" s="329"/>
      <c r="Q16" s="329"/>
      <c r="R16" s="312"/>
      <c r="S16" s="313"/>
      <c r="T16" s="313"/>
      <c r="U16" s="313"/>
      <c r="V16" s="313"/>
      <c r="W16" s="386"/>
    </row>
    <row r="17" spans="1:23" ht="55.15" customHeight="1" thickBot="1">
      <c r="A17" s="153" t="s">
        <v>1</v>
      </c>
      <c r="B17" s="588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30"/>
      <c r="Q17" s="330"/>
      <c r="R17" s="379"/>
      <c r="S17" s="331"/>
      <c r="T17" s="331"/>
      <c r="U17" s="331"/>
      <c r="V17" s="331"/>
      <c r="W17" s="388"/>
    </row>
    <row r="18" spans="1:23" ht="51.75" customHeight="1" thickTop="1">
      <c r="A18" s="356"/>
      <c r="B18" s="100"/>
      <c r="C18" s="101"/>
      <c r="D18" s="101"/>
      <c r="E18" s="101"/>
      <c r="F18" s="101"/>
      <c r="G18" s="101"/>
      <c r="H18" s="332"/>
      <c r="I18" s="332"/>
    </row>
    <row r="19" spans="1:23" ht="31.5" customHeight="1">
      <c r="A19" s="100"/>
      <c r="B19" s="100"/>
      <c r="C19" s="101"/>
      <c r="D19" s="101"/>
      <c r="E19" s="101"/>
      <c r="F19" s="101"/>
      <c r="G19" s="101"/>
      <c r="H19" s="101"/>
      <c r="I19" s="101"/>
    </row>
    <row r="20" spans="1:23" ht="15">
      <c r="A20" s="100"/>
      <c r="B20" s="100"/>
      <c r="C20" s="101"/>
      <c r="D20" s="101"/>
      <c r="E20" s="101"/>
      <c r="F20" s="101"/>
      <c r="G20" s="101"/>
      <c r="H20" s="101"/>
      <c r="I20" s="101"/>
    </row>
    <row r="21" spans="1:23" ht="15">
      <c r="A21" s="100"/>
      <c r="B21" s="100"/>
      <c r="C21" s="101"/>
      <c r="D21" s="101"/>
      <c r="E21" s="101"/>
      <c r="F21" s="101"/>
      <c r="G21" s="101"/>
      <c r="H21" s="101"/>
      <c r="I21" s="101"/>
    </row>
    <row r="22" spans="1:23" ht="15">
      <c r="A22" s="100"/>
      <c r="B22" s="100"/>
      <c r="C22" s="101"/>
      <c r="D22" s="101"/>
      <c r="E22" s="101"/>
      <c r="F22" s="101"/>
      <c r="G22" s="101"/>
      <c r="H22" s="101"/>
      <c r="I22" s="101"/>
    </row>
    <row r="23" spans="1:23" ht="15">
      <c r="A23" s="100"/>
      <c r="B23" s="100"/>
      <c r="C23" s="101"/>
      <c r="D23" s="101"/>
      <c r="E23" s="101"/>
      <c r="F23" s="101"/>
      <c r="G23" s="101"/>
      <c r="H23" s="101"/>
      <c r="I23" s="101"/>
    </row>
    <row r="24" spans="1:23" ht="15">
      <c r="A24" s="100"/>
      <c r="B24" s="100"/>
      <c r="C24" s="101"/>
      <c r="D24" s="101"/>
      <c r="E24" s="101"/>
      <c r="F24" s="101"/>
      <c r="G24" s="101"/>
      <c r="H24" s="101"/>
      <c r="I24" s="101"/>
    </row>
    <row r="25" spans="1:23" ht="15">
      <c r="A25" s="100"/>
      <c r="B25" s="100"/>
      <c r="C25" s="101"/>
      <c r="D25" s="101"/>
      <c r="E25" s="101"/>
      <c r="F25" s="101"/>
      <c r="G25" s="101"/>
      <c r="H25" s="101"/>
      <c r="I25" s="101"/>
    </row>
    <row r="26" spans="1:23" ht="15">
      <c r="A26" s="100"/>
      <c r="B26" s="100"/>
      <c r="C26" s="101"/>
      <c r="D26" s="101"/>
      <c r="E26" s="101"/>
      <c r="F26" s="101"/>
      <c r="G26" s="101"/>
      <c r="H26" s="101"/>
      <c r="I26" s="101"/>
    </row>
    <row r="27" spans="1:23" ht="15">
      <c r="A27" s="100"/>
      <c r="B27" s="100"/>
      <c r="C27" s="101"/>
      <c r="D27" s="101"/>
      <c r="E27" s="101"/>
      <c r="F27" s="101"/>
      <c r="G27" s="101"/>
      <c r="H27" s="101"/>
      <c r="I27" s="101"/>
    </row>
    <row r="28" spans="1:23" ht="15">
      <c r="A28" s="100"/>
      <c r="B28" s="100"/>
      <c r="C28" s="101"/>
      <c r="D28" s="101"/>
      <c r="E28" s="101"/>
      <c r="F28" s="101"/>
      <c r="G28" s="101"/>
      <c r="H28" s="101"/>
      <c r="I28" s="101"/>
    </row>
    <row r="29" spans="1:23" ht="15">
      <c r="A29" s="100"/>
      <c r="B29" s="100"/>
      <c r="C29" s="101"/>
      <c r="D29" s="101"/>
      <c r="E29" s="101"/>
      <c r="F29" s="101"/>
      <c r="G29" s="101"/>
      <c r="H29" s="101"/>
      <c r="I29" s="101"/>
    </row>
    <row r="30" spans="1:23" ht="15">
      <c r="A30" s="100"/>
      <c r="B30" s="100"/>
      <c r="C30" s="101"/>
      <c r="D30" s="101"/>
      <c r="E30" s="101"/>
      <c r="F30" s="101"/>
      <c r="G30" s="101"/>
      <c r="H30" s="101"/>
      <c r="I30" s="101"/>
    </row>
    <row r="31" spans="1:23" ht="15">
      <c r="A31" s="100"/>
      <c r="B31" s="100"/>
      <c r="C31" s="101"/>
      <c r="D31" s="101"/>
      <c r="E31" s="101"/>
      <c r="F31" s="101"/>
      <c r="G31" s="101"/>
      <c r="H31" s="101"/>
      <c r="I31" s="101"/>
    </row>
    <row r="32" spans="1:23" ht="15">
      <c r="A32" s="100"/>
      <c r="B32" s="100"/>
      <c r="C32" s="101"/>
      <c r="D32" s="101"/>
      <c r="E32" s="101"/>
      <c r="F32" s="101"/>
      <c r="G32" s="101"/>
      <c r="H32" s="101"/>
      <c r="I32" s="101"/>
    </row>
    <row r="33" spans="1:9">
      <c r="A33" s="100"/>
      <c r="B33" s="100"/>
      <c r="C33" s="100"/>
      <c r="D33" s="100"/>
      <c r="E33" s="100"/>
      <c r="F33" s="100"/>
      <c r="G33" s="100"/>
      <c r="H33" s="100"/>
      <c r="I33" s="100"/>
    </row>
    <row r="34" spans="1:9">
      <c r="A34" s="100"/>
      <c r="B34" s="100"/>
      <c r="C34" s="100"/>
      <c r="D34" s="100"/>
      <c r="E34" s="100"/>
      <c r="F34" s="100"/>
      <c r="G34" s="100"/>
      <c r="H34" s="100"/>
      <c r="I34" s="100"/>
    </row>
    <row r="35" spans="1:9">
      <c r="A35" s="100"/>
      <c r="B35" s="100"/>
      <c r="C35" s="100"/>
      <c r="D35" s="100"/>
      <c r="E35" s="100"/>
      <c r="F35" s="100"/>
      <c r="G35" s="100"/>
      <c r="H35" s="100"/>
      <c r="I35" s="100"/>
    </row>
    <row r="36" spans="1:9">
      <c r="A36" s="100"/>
      <c r="B36" s="100"/>
      <c r="C36" s="100"/>
      <c r="D36" s="100"/>
      <c r="E36" s="100"/>
      <c r="F36" s="100"/>
      <c r="G36" s="100"/>
      <c r="H36" s="100"/>
      <c r="I36" s="100"/>
    </row>
  </sheetData>
  <mergeCells count="5">
    <mergeCell ref="B15:B17"/>
    <mergeCell ref="B6:B8"/>
    <mergeCell ref="B9:B11"/>
    <mergeCell ref="B12:B14"/>
    <mergeCell ref="A1:C1"/>
  </mergeCells>
  <phoneticPr fontId="0" type="noConversion"/>
  <conditionalFormatting sqref="D6">
    <cfRule type="cellIs" dxfId="287" priority="871" stopIfTrue="1" operator="lessThan">
      <formula>$D$7</formula>
    </cfRule>
    <cfRule type="cellIs" dxfId="286" priority="872" stopIfTrue="1" operator="between">
      <formula>$D$7</formula>
      <formula>$D$8</formula>
    </cfRule>
    <cfRule type="cellIs" dxfId="285" priority="873" stopIfTrue="1" operator="greaterThan">
      <formula>$D$8</formula>
    </cfRule>
  </conditionalFormatting>
  <conditionalFormatting sqref="C6">
    <cfRule type="cellIs" dxfId="284" priority="853" stopIfTrue="1" operator="lessThan">
      <formula>$C$7</formula>
    </cfRule>
    <cfRule type="cellIs" dxfId="283" priority="854" stopIfTrue="1" operator="between">
      <formula>$C$7</formula>
      <formula>$C$8</formula>
    </cfRule>
    <cfRule type="cellIs" dxfId="282" priority="855" stopIfTrue="1" operator="greaterThan">
      <formula>$C$8</formula>
    </cfRule>
  </conditionalFormatting>
  <conditionalFormatting sqref="E6">
    <cfRule type="cellIs" dxfId="281" priority="658" stopIfTrue="1" operator="lessThan">
      <formula>$E$7</formula>
    </cfRule>
    <cfRule type="cellIs" dxfId="280" priority="659" stopIfTrue="1" operator="between">
      <formula>$E$7</formula>
      <formula>$E$8</formula>
    </cfRule>
    <cfRule type="cellIs" dxfId="279" priority="660" stopIfTrue="1" operator="greaterThan">
      <formula>$E$8</formula>
    </cfRule>
  </conditionalFormatting>
  <conditionalFormatting sqref="F6">
    <cfRule type="cellIs" dxfId="278" priority="580" stopIfTrue="1" operator="lessThan">
      <formula>$F$7</formula>
    </cfRule>
    <cfRule type="cellIs" dxfId="277" priority="581" stopIfTrue="1" operator="between">
      <formula>$F$7</formula>
      <formula>$F$8</formula>
    </cfRule>
    <cfRule type="cellIs" dxfId="276" priority="582" stopIfTrue="1" operator="greaterThan">
      <formula>$F$8</formula>
    </cfRule>
  </conditionalFormatting>
  <conditionalFormatting sqref="C9">
    <cfRule type="cellIs" dxfId="275" priority="574" stopIfTrue="1" operator="lessThan">
      <formula>$C$10</formula>
    </cfRule>
    <cfRule type="cellIs" dxfId="274" priority="575" stopIfTrue="1" operator="between">
      <formula>$C$10</formula>
      <formula>$C$11</formula>
    </cfRule>
    <cfRule type="cellIs" dxfId="273" priority="576" stopIfTrue="1" operator="greaterThan">
      <formula>$C$11</formula>
    </cfRule>
  </conditionalFormatting>
  <conditionalFormatting sqref="G6">
    <cfRule type="cellIs" dxfId="272" priority="565" stopIfTrue="1" operator="lessThan">
      <formula>$G$7</formula>
    </cfRule>
    <cfRule type="cellIs" dxfId="271" priority="566" stopIfTrue="1" operator="between">
      <formula>$G$7</formula>
      <formula>$G$8</formula>
    </cfRule>
    <cfRule type="cellIs" dxfId="270" priority="567" stopIfTrue="1" operator="greaterThan">
      <formula>$G$8</formula>
    </cfRule>
  </conditionalFormatting>
  <conditionalFormatting sqref="H6">
    <cfRule type="cellIs" dxfId="269" priority="559" stopIfTrue="1" operator="lessThan">
      <formula>$H$7</formula>
    </cfRule>
    <cfRule type="cellIs" dxfId="268" priority="560" stopIfTrue="1" operator="between">
      <formula>$H$7</formula>
      <formula>$H$8</formula>
    </cfRule>
    <cfRule type="cellIs" dxfId="267" priority="561" stopIfTrue="1" operator="greaterThan">
      <formula>$H$8</formula>
    </cfRule>
  </conditionalFormatting>
  <conditionalFormatting sqref="I6">
    <cfRule type="cellIs" dxfId="266" priority="556" stopIfTrue="1" operator="lessThan">
      <formula>$I$7</formula>
    </cfRule>
    <cfRule type="cellIs" dxfId="265" priority="557" stopIfTrue="1" operator="between">
      <formula>$I$7</formula>
      <formula>$I$8</formula>
    </cfRule>
    <cfRule type="cellIs" dxfId="264" priority="558" stopIfTrue="1" operator="greaterThan">
      <formula>$I$8</formula>
    </cfRule>
  </conditionalFormatting>
  <conditionalFormatting sqref="C12">
    <cfRule type="cellIs" dxfId="263" priority="547" stopIfTrue="1" operator="lessThan">
      <formula>$C$13</formula>
    </cfRule>
    <cfRule type="cellIs" dxfId="262" priority="548" stopIfTrue="1" operator="between">
      <formula>$C$13</formula>
      <formula>$C$14</formula>
    </cfRule>
    <cfRule type="cellIs" dxfId="261" priority="549" stopIfTrue="1" operator="greaterThan">
      <formula>$C$14</formula>
    </cfRule>
  </conditionalFormatting>
  <conditionalFormatting sqref="J6">
    <cfRule type="cellIs" dxfId="260" priority="532" stopIfTrue="1" operator="lessThan">
      <formula>$J$7</formula>
    </cfRule>
    <cfRule type="cellIs" dxfId="259" priority="533" stopIfTrue="1" operator="between">
      <formula>$J$7</formula>
      <formula>$J$8</formula>
    </cfRule>
    <cfRule type="cellIs" dxfId="258" priority="534" stopIfTrue="1" operator="greaterThan">
      <formula>$J$8</formula>
    </cfRule>
  </conditionalFormatting>
  <conditionalFormatting sqref="K6">
    <cfRule type="cellIs" dxfId="257" priority="529" stopIfTrue="1" operator="lessThan">
      <formula>$K$7</formula>
    </cfRule>
    <cfRule type="cellIs" dxfId="256" priority="530" stopIfTrue="1" operator="between">
      <formula>$K$7</formula>
      <formula>$K$8</formula>
    </cfRule>
    <cfRule type="cellIs" dxfId="255" priority="531" stopIfTrue="1" operator="greaterThan">
      <formula>$K$8</formula>
    </cfRule>
  </conditionalFormatting>
  <conditionalFormatting sqref="L6">
    <cfRule type="cellIs" dxfId="254" priority="520" stopIfTrue="1" operator="lessThan">
      <formula>$L$7</formula>
    </cfRule>
    <cfRule type="cellIs" dxfId="253" priority="521" stopIfTrue="1" operator="between">
      <formula>$L$7</formula>
      <formula>$L$8</formula>
    </cfRule>
    <cfRule type="cellIs" dxfId="252" priority="522" stopIfTrue="1" operator="greaterThan">
      <formula>$L$8</formula>
    </cfRule>
  </conditionalFormatting>
  <conditionalFormatting sqref="M6">
    <cfRule type="cellIs" dxfId="251" priority="517" stopIfTrue="1" operator="lessThan">
      <formula>$M$7</formula>
    </cfRule>
    <cfRule type="cellIs" dxfId="250" priority="518" stopIfTrue="1" operator="between">
      <formula>$M$7</formula>
      <formula>$M$8</formula>
    </cfRule>
    <cfRule type="cellIs" dxfId="249" priority="519" stopIfTrue="1" operator="greaterThan">
      <formula>$M$8</formula>
    </cfRule>
  </conditionalFormatting>
  <conditionalFormatting sqref="N6">
    <cfRule type="cellIs" dxfId="248" priority="511" stopIfTrue="1" operator="lessThan">
      <formula>$N$7</formula>
    </cfRule>
    <cfRule type="cellIs" dxfId="247" priority="512" stopIfTrue="1" operator="between">
      <formula>$N$7</formula>
      <formula>$N$8</formula>
    </cfRule>
    <cfRule type="cellIs" dxfId="246" priority="513" stopIfTrue="1" operator="greaterThan">
      <formula>$N$8</formula>
    </cfRule>
  </conditionalFormatting>
  <conditionalFormatting sqref="O6">
    <cfRule type="cellIs" dxfId="245" priority="508" stopIfTrue="1" operator="lessThan">
      <formula>$O$7</formula>
    </cfRule>
    <cfRule type="cellIs" dxfId="244" priority="509" stopIfTrue="1" operator="between">
      <formula>$O$7</formula>
      <formula>$O$8</formula>
    </cfRule>
    <cfRule type="cellIs" dxfId="243" priority="510" stopIfTrue="1" operator="greaterThan">
      <formula>$O$8</formula>
    </cfRule>
  </conditionalFormatting>
  <conditionalFormatting sqref="P6">
    <cfRule type="cellIs" dxfId="242" priority="505" stopIfTrue="1" operator="lessThan">
      <formula>$P$7</formula>
    </cfRule>
    <cfRule type="cellIs" dxfId="241" priority="506" stopIfTrue="1" operator="between">
      <formula>$P$7</formula>
      <formula>$P$8</formula>
    </cfRule>
    <cfRule type="cellIs" dxfId="240" priority="507" stopIfTrue="1" operator="greaterThan">
      <formula>$P$8</formula>
    </cfRule>
  </conditionalFormatting>
  <conditionalFormatting sqref="Q6">
    <cfRule type="cellIs" dxfId="239" priority="502" stopIfTrue="1" operator="lessThan">
      <formula>$Q$7</formula>
    </cfRule>
    <cfRule type="cellIs" dxfId="238" priority="503" stopIfTrue="1" operator="between">
      <formula>$Q$7</formula>
      <formula>$Q$8</formula>
    </cfRule>
    <cfRule type="cellIs" dxfId="237" priority="504" stopIfTrue="1" operator="greaterThan">
      <formula>$Q$8</formula>
    </cfRule>
  </conditionalFormatting>
  <conditionalFormatting sqref="R6">
    <cfRule type="cellIs" dxfId="236" priority="490" stopIfTrue="1" operator="lessThan">
      <formula>$R$7</formula>
    </cfRule>
    <cfRule type="cellIs" dxfId="235" priority="491" stopIfTrue="1" operator="between">
      <formula>$R$7</formula>
      <formula>$R$8</formula>
    </cfRule>
    <cfRule type="cellIs" dxfId="234" priority="492" stopIfTrue="1" operator="greaterThan">
      <formula>$R$8</formula>
    </cfRule>
  </conditionalFormatting>
  <conditionalFormatting sqref="C15">
    <cfRule type="cellIs" dxfId="233" priority="475" stopIfTrue="1" operator="lessThan">
      <formula>$C$16</formula>
    </cfRule>
    <cfRule type="cellIs" dxfId="232" priority="476" stopIfTrue="1" operator="between">
      <formula>$C$16</formula>
      <formula>$C$17</formula>
    </cfRule>
    <cfRule type="cellIs" dxfId="231" priority="477" stopIfTrue="1" operator="greaterThan">
      <formula>$C$17</formula>
    </cfRule>
  </conditionalFormatting>
  <conditionalFormatting sqref="S6">
    <cfRule type="cellIs" dxfId="230" priority="472" stopIfTrue="1" operator="lessThan">
      <formula>$S$7</formula>
    </cfRule>
    <cfRule type="cellIs" dxfId="229" priority="473" stopIfTrue="1" operator="between">
      <formula>$S$7</formula>
      <formula>$S$8</formula>
    </cfRule>
    <cfRule type="cellIs" dxfId="228" priority="474" stopIfTrue="1" operator="greaterThan">
      <formula>$S$8</formula>
    </cfRule>
  </conditionalFormatting>
  <conditionalFormatting sqref="D9">
    <cfRule type="cellIs" dxfId="227" priority="445" stopIfTrue="1" operator="lessThan">
      <formula>$D$10</formula>
    </cfRule>
    <cfRule type="cellIs" dxfId="226" priority="446" stopIfTrue="1" operator="between">
      <formula>$D$10</formula>
      <formula>$D$11</formula>
    </cfRule>
    <cfRule type="cellIs" dxfId="225" priority="447" stopIfTrue="1" operator="greaterThan">
      <formula>$D$11</formula>
    </cfRule>
  </conditionalFormatting>
  <conditionalFormatting sqref="E9">
    <cfRule type="cellIs" dxfId="224" priority="436" stopIfTrue="1" operator="lessThan">
      <formula>$E$10</formula>
    </cfRule>
    <cfRule type="cellIs" dxfId="223" priority="437" stopIfTrue="1" operator="between">
      <formula>$E$10</formula>
      <formula>$E$11</formula>
    </cfRule>
    <cfRule type="cellIs" dxfId="222" priority="438" stopIfTrue="1" operator="greaterThan">
      <formula>$E$11</formula>
    </cfRule>
  </conditionalFormatting>
  <conditionalFormatting sqref="F9">
    <cfRule type="cellIs" dxfId="221" priority="427" stopIfTrue="1" operator="lessThan">
      <formula>$F$10</formula>
    </cfRule>
    <cfRule type="cellIs" dxfId="220" priority="428" stopIfTrue="1" operator="between">
      <formula>$F$10</formula>
      <formula>$F$11</formula>
    </cfRule>
    <cfRule type="cellIs" dxfId="219" priority="429" stopIfTrue="1" operator="greaterThan">
      <formula>$F$11</formula>
    </cfRule>
  </conditionalFormatting>
  <conditionalFormatting sqref="G9">
    <cfRule type="cellIs" dxfId="218" priority="424" stopIfTrue="1" operator="lessThan">
      <formula>$G$10</formula>
    </cfRule>
    <cfRule type="cellIs" dxfId="217" priority="425" stopIfTrue="1" operator="between">
      <formula>$G$10</formula>
      <formula>$G$11</formula>
    </cfRule>
    <cfRule type="cellIs" dxfId="216" priority="426" stopIfTrue="1" operator="greaterThan">
      <formula>$G$11</formula>
    </cfRule>
  </conditionalFormatting>
  <conditionalFormatting sqref="D12">
    <cfRule type="cellIs" dxfId="215" priority="394" stopIfTrue="1" operator="lessThan">
      <formula>$D$13</formula>
    </cfRule>
    <cfRule type="cellIs" dxfId="214" priority="395" stopIfTrue="1" operator="between">
      <formula>$D$13</formula>
      <formula>$D$14</formula>
    </cfRule>
    <cfRule type="cellIs" dxfId="213" priority="396" stopIfTrue="1" operator="greaterThan">
      <formula>$D$14</formula>
    </cfRule>
  </conditionalFormatting>
  <conditionalFormatting sqref="E12">
    <cfRule type="cellIs" dxfId="212" priority="385" stopIfTrue="1" operator="lessThan">
      <formula>$E$13</formula>
    </cfRule>
    <cfRule type="cellIs" dxfId="211" priority="386" stopIfTrue="1" operator="between">
      <formula>$E$13</formula>
      <formula>$E$14</formula>
    </cfRule>
    <cfRule type="cellIs" dxfId="210" priority="387" stopIfTrue="1" operator="greaterThan">
      <formula>$E$14</formula>
    </cfRule>
  </conditionalFormatting>
  <conditionalFormatting sqref="H9">
    <cfRule type="cellIs" dxfId="209" priority="373" stopIfTrue="1" operator="lessThan">
      <formula>$H$10</formula>
    </cfRule>
    <cfRule type="cellIs" dxfId="208" priority="374" stopIfTrue="1" operator="between">
      <formula>$H$10</formula>
      <formula>$H$11</formula>
    </cfRule>
    <cfRule type="cellIs" dxfId="207" priority="375" stopIfTrue="1" operator="greaterThan">
      <formula>$H$11</formula>
    </cfRule>
  </conditionalFormatting>
  <conditionalFormatting sqref="I9">
    <cfRule type="cellIs" dxfId="206" priority="370" stopIfTrue="1" operator="lessThan">
      <formula>$I$10</formula>
    </cfRule>
    <cfRule type="cellIs" dxfId="205" priority="371" stopIfTrue="1" operator="between">
      <formula>$I$10</formula>
      <formula>$I$11</formula>
    </cfRule>
    <cfRule type="cellIs" dxfId="204" priority="372" stopIfTrue="1" operator="greaterThan">
      <formula>$I$11</formula>
    </cfRule>
  </conditionalFormatting>
  <conditionalFormatting sqref="T6">
    <cfRule type="cellIs" dxfId="203" priority="355" stopIfTrue="1" operator="lessThan">
      <formula>$T$7</formula>
    </cfRule>
    <cfRule type="cellIs" dxfId="202" priority="356" stopIfTrue="1" operator="between">
      <formula>$T$7</formula>
      <formula>$T$8</formula>
    </cfRule>
    <cfRule type="cellIs" dxfId="201" priority="357" stopIfTrue="1" operator="greaterThan">
      <formula>$T$8</formula>
    </cfRule>
  </conditionalFormatting>
  <conditionalFormatting sqref="U6">
    <cfRule type="cellIs" dxfId="200" priority="352" stopIfTrue="1" operator="lessThan">
      <formula>$U$7</formula>
    </cfRule>
    <cfRule type="cellIs" dxfId="199" priority="353" stopIfTrue="1" operator="between">
      <formula>$U$7</formula>
      <formula>$U$8</formula>
    </cfRule>
    <cfRule type="cellIs" dxfId="198" priority="354" stopIfTrue="1" operator="greaterThan">
      <formula>$U$8</formula>
    </cfRule>
  </conditionalFormatting>
  <conditionalFormatting sqref="V6">
    <cfRule type="cellIs" dxfId="197" priority="349" stopIfTrue="1" operator="lessThan">
      <formula>$V$7</formula>
    </cfRule>
    <cfRule type="cellIs" dxfId="196" priority="350" stopIfTrue="1" operator="between">
      <formula>$V$7</formula>
      <formula>$V$8</formula>
    </cfRule>
    <cfRule type="cellIs" dxfId="195" priority="351" stopIfTrue="1" operator="greaterThan">
      <formula>$V$8</formula>
    </cfRule>
  </conditionalFormatting>
  <conditionalFormatting sqref="W6">
    <cfRule type="cellIs" dxfId="194" priority="340" stopIfTrue="1" operator="lessThan">
      <formula>$W$7</formula>
    </cfRule>
    <cfRule type="cellIs" dxfId="193" priority="341" stopIfTrue="1" operator="between">
      <formula>$W$7</formula>
      <formula>$W$8</formula>
    </cfRule>
    <cfRule type="cellIs" dxfId="192" priority="342" stopIfTrue="1" operator="greaterThan">
      <formula>$W$8</formula>
    </cfRule>
  </conditionalFormatting>
  <conditionalFormatting sqref="J9">
    <cfRule type="cellIs" dxfId="191" priority="322" stopIfTrue="1" operator="lessThan">
      <formula>$J$10</formula>
    </cfRule>
    <cfRule type="cellIs" dxfId="190" priority="323" stopIfTrue="1" operator="between">
      <formula>$J$10</formula>
      <formula>$J$11</formula>
    </cfRule>
    <cfRule type="cellIs" dxfId="189" priority="324" stopIfTrue="1" operator="greaterThan">
      <formula>$J$11</formula>
    </cfRule>
  </conditionalFormatting>
  <conditionalFormatting sqref="K9">
    <cfRule type="cellIs" dxfId="188" priority="319" stopIfTrue="1" operator="lessThan">
      <formula>$K$10</formula>
    </cfRule>
    <cfRule type="cellIs" dxfId="187" priority="320" stopIfTrue="1" operator="between">
      <formula>$K$10</formula>
      <formula>$K$11</formula>
    </cfRule>
    <cfRule type="cellIs" dxfId="186" priority="321" stopIfTrue="1" operator="greaterThan">
      <formula>$K$11</formula>
    </cfRule>
  </conditionalFormatting>
  <conditionalFormatting sqref="F12">
    <cfRule type="cellIs" dxfId="185" priority="316" stopIfTrue="1" operator="lessThan">
      <formula>$F$13</formula>
    </cfRule>
    <cfRule type="cellIs" dxfId="184" priority="317" stopIfTrue="1" operator="between">
      <formula>$F$13</formula>
      <formula>$F$14</formula>
    </cfRule>
    <cfRule type="cellIs" dxfId="183" priority="318" stopIfTrue="1" operator="greaterThan">
      <formula>$F$14</formula>
    </cfRule>
  </conditionalFormatting>
  <conditionalFormatting sqref="G12">
    <cfRule type="cellIs" dxfId="182" priority="313" stopIfTrue="1" operator="lessThan">
      <formula>$G$13</formula>
    </cfRule>
    <cfRule type="cellIs" dxfId="181" priority="314" stopIfTrue="1" operator="between">
      <formula>$G$13</formula>
      <formula>$G$14</formula>
    </cfRule>
    <cfRule type="cellIs" dxfId="180" priority="315" stopIfTrue="1" operator="greaterThan">
      <formula>$G$14</formula>
    </cfRule>
  </conditionalFormatting>
  <conditionalFormatting sqref="H12">
    <cfRule type="cellIs" dxfId="179" priority="307" stopIfTrue="1" operator="lessThan">
      <formula>$H$13</formula>
    </cfRule>
    <cfRule type="cellIs" dxfId="178" priority="308" stopIfTrue="1" operator="between">
      <formula>$H$13</formula>
      <formula>$H$14</formula>
    </cfRule>
    <cfRule type="cellIs" dxfId="177" priority="309" stopIfTrue="1" operator="greaterThan">
      <formula>$H$14</formula>
    </cfRule>
  </conditionalFormatting>
  <conditionalFormatting sqref="I12">
    <cfRule type="cellIs" dxfId="176" priority="304" stopIfTrue="1" operator="lessThan">
      <formula>$I$13</formula>
    </cfRule>
    <cfRule type="cellIs" dxfId="175" priority="305" stopIfTrue="1" operator="between">
      <formula>$I$13</formula>
      <formula>$I$14</formula>
    </cfRule>
    <cfRule type="cellIs" dxfId="174" priority="306" stopIfTrue="1" operator="greaterThan">
      <formula>$I$14</formula>
    </cfRule>
  </conditionalFormatting>
  <conditionalFormatting sqref="J12">
    <cfRule type="cellIs" dxfId="173" priority="286" stopIfTrue="1" operator="lessThan">
      <formula>$J$13</formula>
    </cfRule>
    <cfRule type="cellIs" dxfId="172" priority="287" stopIfTrue="1" operator="between">
      <formula>$J$13</formula>
      <formula>$J$14</formula>
    </cfRule>
    <cfRule type="cellIs" dxfId="171" priority="288" stopIfTrue="1" operator="greaterThan">
      <formula>$J$14</formula>
    </cfRule>
  </conditionalFormatting>
  <conditionalFormatting sqref="K12">
    <cfRule type="cellIs" dxfId="170" priority="283" stopIfTrue="1" operator="lessThan">
      <formula>$K$13</formula>
    </cfRule>
    <cfRule type="cellIs" dxfId="169" priority="284" stopIfTrue="1" operator="between">
      <formula>$K$13</formula>
      <formula>$K$14</formula>
    </cfRule>
    <cfRule type="cellIs" dxfId="168" priority="285" stopIfTrue="1" operator="greaterThan">
      <formula>$K$14</formula>
    </cfRule>
  </conditionalFormatting>
  <conditionalFormatting sqref="L12">
    <cfRule type="cellIs" dxfId="167" priority="274" stopIfTrue="1" operator="lessThan">
      <formula>$L$13</formula>
    </cfRule>
    <cfRule type="cellIs" dxfId="166" priority="275" stopIfTrue="1" operator="between">
      <formula>$L$13</formula>
      <formula>$L$14</formula>
    </cfRule>
    <cfRule type="cellIs" dxfId="165" priority="276" stopIfTrue="1" operator="greaterThan">
      <formula>$L$14</formula>
    </cfRule>
  </conditionalFormatting>
  <conditionalFormatting sqref="M12">
    <cfRule type="cellIs" dxfId="164" priority="271" stopIfTrue="1" operator="lessThan">
      <formula>$M$13</formula>
    </cfRule>
    <cfRule type="cellIs" dxfId="163" priority="272" stopIfTrue="1" operator="between">
      <formula>$M$13</formula>
      <formula>$M$14</formula>
    </cfRule>
    <cfRule type="cellIs" dxfId="162" priority="273" stopIfTrue="1" operator="greaterThan">
      <formula>$M$14</formula>
    </cfRule>
  </conditionalFormatting>
  <conditionalFormatting sqref="N12">
    <cfRule type="cellIs" dxfId="161" priority="265" stopIfTrue="1" operator="lessThan">
      <formula>$N$13</formula>
    </cfRule>
    <cfRule type="cellIs" dxfId="160" priority="266" stopIfTrue="1" operator="between">
      <formula>$N$13</formula>
      <formula>$N$14</formula>
    </cfRule>
    <cfRule type="cellIs" dxfId="159" priority="267" stopIfTrue="1" operator="greaterThan">
      <formula>$N$14</formula>
    </cfRule>
  </conditionalFormatting>
  <conditionalFormatting sqref="O12">
    <cfRule type="cellIs" dxfId="158" priority="262" stopIfTrue="1" operator="lessThan">
      <formula>$O$13</formula>
    </cfRule>
    <cfRule type="cellIs" dxfId="157" priority="263" stopIfTrue="1" operator="between">
      <formula>$O$13</formula>
      <formula>$O$14</formula>
    </cfRule>
    <cfRule type="cellIs" dxfId="156" priority="264" stopIfTrue="1" operator="greaterThan">
      <formula>$O$14</formula>
    </cfRule>
  </conditionalFormatting>
  <conditionalFormatting sqref="P12">
    <cfRule type="cellIs" dxfId="155" priority="259" stopIfTrue="1" operator="lessThan">
      <formula>$P$13</formula>
    </cfRule>
    <cfRule type="cellIs" dxfId="154" priority="260" stopIfTrue="1" operator="between">
      <formula>$P$13</formula>
      <formula>$P$14</formula>
    </cfRule>
    <cfRule type="cellIs" dxfId="153" priority="261" stopIfTrue="1" operator="greaterThan">
      <formula>$P$14</formula>
    </cfRule>
  </conditionalFormatting>
  <conditionalFormatting sqref="Q12">
    <cfRule type="cellIs" dxfId="152" priority="256" stopIfTrue="1" operator="lessThan">
      <formula>$Q$13</formula>
    </cfRule>
    <cfRule type="cellIs" dxfId="151" priority="257" stopIfTrue="1" operator="between">
      <formula>$Q$13</formula>
      <formula>$Q$14</formula>
    </cfRule>
    <cfRule type="cellIs" dxfId="150" priority="258" stopIfTrue="1" operator="greaterThan">
      <formula>$Q$14</formula>
    </cfRule>
  </conditionalFormatting>
  <conditionalFormatting sqref="R12">
    <cfRule type="cellIs" dxfId="149" priority="244" stopIfTrue="1" operator="lessThan">
      <formula>$R$13</formula>
    </cfRule>
    <cfRule type="cellIs" dxfId="148" priority="245" stopIfTrue="1" operator="between">
      <formula>$R$13</formula>
      <formula>$R$14</formula>
    </cfRule>
    <cfRule type="cellIs" dxfId="147" priority="246" stopIfTrue="1" operator="greaterThan">
      <formula>$R$14</formula>
    </cfRule>
  </conditionalFormatting>
  <conditionalFormatting sqref="S12">
    <cfRule type="cellIs" dxfId="146" priority="241" stopIfTrue="1" operator="lessThan">
      <formula>$S$13</formula>
    </cfRule>
    <cfRule type="cellIs" dxfId="145" priority="242" stopIfTrue="1" operator="between">
      <formula>$S$13</formula>
      <formula>$S$14</formula>
    </cfRule>
    <cfRule type="cellIs" dxfId="144" priority="243" stopIfTrue="1" operator="greaterThan">
      <formula>$S$14</formula>
    </cfRule>
  </conditionalFormatting>
  <conditionalFormatting sqref="T12">
    <cfRule type="cellIs" dxfId="143" priority="229" stopIfTrue="1" operator="lessThan">
      <formula>$T$13</formula>
    </cfRule>
    <cfRule type="cellIs" dxfId="142" priority="230" stopIfTrue="1" operator="between">
      <formula>$T$13</formula>
      <formula>$T$14</formula>
    </cfRule>
    <cfRule type="cellIs" dxfId="141" priority="231" stopIfTrue="1" operator="greaterThan">
      <formula>$T$14</formula>
    </cfRule>
  </conditionalFormatting>
  <conditionalFormatting sqref="U12">
    <cfRule type="cellIs" dxfId="140" priority="226" stopIfTrue="1" operator="lessThan">
      <formula>$U$13</formula>
    </cfRule>
    <cfRule type="cellIs" dxfId="139" priority="227" stopIfTrue="1" operator="between">
      <formula>$U$13</formula>
      <formula>$U$14</formula>
    </cfRule>
    <cfRule type="cellIs" dxfId="138" priority="228" stopIfTrue="1" operator="greaterThan">
      <formula>$U$14</formula>
    </cfRule>
  </conditionalFormatting>
  <conditionalFormatting sqref="W12">
    <cfRule type="cellIs" dxfId="137" priority="214" stopIfTrue="1" operator="lessThan">
      <formula>$W$13</formula>
    </cfRule>
    <cfRule type="cellIs" dxfId="136" priority="215" stopIfTrue="1" operator="between">
      <formula>$W$13</formula>
      <formula>$W$14</formula>
    </cfRule>
    <cfRule type="cellIs" dxfId="135" priority="216" stopIfTrue="1" operator="greaterThan">
      <formula>$W$14</formula>
    </cfRule>
  </conditionalFormatting>
  <conditionalFormatting sqref="V12">
    <cfRule type="cellIs" dxfId="134" priority="208" stopIfTrue="1" operator="lessThan">
      <formula>$V$13</formula>
    </cfRule>
    <cfRule type="cellIs" dxfId="133" priority="209" stopIfTrue="1" operator="between">
      <formula>$V$13</formula>
      <formula>$V$14</formula>
    </cfRule>
    <cfRule type="cellIs" dxfId="132" priority="210" stopIfTrue="1" operator="greaterThan">
      <formula>$V$14</formula>
    </cfRule>
  </conditionalFormatting>
  <conditionalFormatting sqref="L9">
    <cfRule type="cellIs" dxfId="131" priority="199" stopIfTrue="1" operator="lessThan">
      <formula>$L$10</formula>
    </cfRule>
    <cfRule type="cellIs" dxfId="130" priority="200" stopIfTrue="1" operator="between">
      <formula>$L$10</formula>
      <formula>$L$11</formula>
    </cfRule>
    <cfRule type="cellIs" dxfId="129" priority="201" stopIfTrue="1" operator="greaterThan">
      <formula>$L$11</formula>
    </cfRule>
  </conditionalFormatting>
  <conditionalFormatting sqref="M9">
    <cfRule type="cellIs" dxfId="128" priority="196" stopIfTrue="1" operator="lessThan">
      <formula>$M$10</formula>
    </cfRule>
    <cfRule type="cellIs" dxfId="127" priority="197" stopIfTrue="1" operator="between">
      <formula>$M$10</formula>
      <formula>$M$11</formula>
    </cfRule>
    <cfRule type="cellIs" dxfId="126" priority="198" stopIfTrue="1" operator="greaterThan">
      <formula>$M$11</formula>
    </cfRule>
  </conditionalFormatting>
  <conditionalFormatting sqref="N9">
    <cfRule type="cellIs" dxfId="125" priority="190" stopIfTrue="1" operator="lessThan">
      <formula>$N$10</formula>
    </cfRule>
    <cfRule type="cellIs" dxfId="124" priority="191" stopIfTrue="1" operator="between">
      <formula>$N$10</formula>
      <formula>$N$11</formula>
    </cfRule>
    <cfRule type="cellIs" dxfId="123" priority="192" stopIfTrue="1" operator="greaterThan">
      <formula>$N$11</formula>
    </cfRule>
  </conditionalFormatting>
  <conditionalFormatting sqref="O9">
    <cfRule type="cellIs" dxfId="122" priority="187" stopIfTrue="1" operator="lessThan">
      <formula>$O$10</formula>
    </cfRule>
    <cfRule type="cellIs" dxfId="121" priority="188" stopIfTrue="1" operator="between">
      <formula>$O$10</formula>
      <formula>$O$11</formula>
    </cfRule>
    <cfRule type="cellIs" dxfId="120" priority="189" stopIfTrue="1" operator="greaterThan">
      <formula>$O$11</formula>
    </cfRule>
  </conditionalFormatting>
  <conditionalFormatting sqref="P9">
    <cfRule type="cellIs" dxfId="119" priority="184" stopIfTrue="1" operator="lessThan">
      <formula>$P$10</formula>
    </cfRule>
    <cfRule type="cellIs" dxfId="118" priority="185" stopIfTrue="1" operator="between">
      <formula>$P$10</formula>
      <formula>$P$11</formula>
    </cfRule>
    <cfRule type="cellIs" dxfId="117" priority="186" stopIfTrue="1" operator="greaterThan">
      <formula>$P$11</formula>
    </cfRule>
  </conditionalFormatting>
  <conditionalFormatting sqref="Q9">
    <cfRule type="cellIs" dxfId="116" priority="181" stopIfTrue="1" operator="lessThan">
      <formula>$Q$10</formula>
    </cfRule>
    <cfRule type="cellIs" dxfId="115" priority="182" stopIfTrue="1" operator="between">
      <formula>$Q$10</formula>
      <formula>$Q$11</formula>
    </cfRule>
    <cfRule type="cellIs" dxfId="114" priority="183" stopIfTrue="1" operator="greaterThan">
      <formula>$Q$11</formula>
    </cfRule>
  </conditionalFormatting>
  <conditionalFormatting sqref="R9">
    <cfRule type="cellIs" dxfId="113" priority="169" stopIfTrue="1" operator="lessThan">
      <formula>$R$10</formula>
    </cfRule>
    <cfRule type="cellIs" dxfId="112" priority="170" stopIfTrue="1" operator="between">
      <formula>$R$10</formula>
      <formula>$R$11</formula>
    </cfRule>
    <cfRule type="cellIs" dxfId="111" priority="171" stopIfTrue="1" operator="greaterThan">
      <formula>$R$11</formula>
    </cfRule>
  </conditionalFormatting>
  <conditionalFormatting sqref="S9">
    <cfRule type="cellIs" dxfId="110" priority="166" stopIfTrue="1" operator="lessThan">
      <formula>$S$10</formula>
    </cfRule>
    <cfRule type="cellIs" dxfId="109" priority="167" stopIfTrue="1" operator="between">
      <formula>$S$10</formula>
      <formula>$S$11</formula>
    </cfRule>
    <cfRule type="cellIs" dxfId="108" priority="168" stopIfTrue="1" operator="greaterThan">
      <formula>$S$11</formula>
    </cfRule>
  </conditionalFormatting>
  <conditionalFormatting sqref="T9">
    <cfRule type="cellIs" dxfId="107" priority="154" stopIfTrue="1" operator="lessThan">
      <formula>$T$10</formula>
    </cfRule>
    <cfRule type="cellIs" dxfId="106" priority="155" stopIfTrue="1" operator="between">
      <formula>$T$10</formula>
      <formula>$T$11</formula>
    </cfRule>
    <cfRule type="cellIs" dxfId="105" priority="156" stopIfTrue="1" operator="greaterThan">
      <formula>$T$11</formula>
    </cfRule>
  </conditionalFormatting>
  <conditionalFormatting sqref="U9">
    <cfRule type="cellIs" dxfId="104" priority="151" stopIfTrue="1" operator="lessThan">
      <formula>$U$10</formula>
    </cfRule>
    <cfRule type="cellIs" dxfId="103" priority="152" stopIfTrue="1" operator="between">
      <formula>$U$10</formula>
      <formula>$U$11</formula>
    </cfRule>
    <cfRule type="cellIs" dxfId="102" priority="153" stopIfTrue="1" operator="greaterThan">
      <formula>$U$11</formula>
    </cfRule>
  </conditionalFormatting>
  <conditionalFormatting sqref="V9">
    <cfRule type="cellIs" dxfId="101" priority="148" stopIfTrue="1" operator="lessThan">
      <formula>$V$10</formula>
    </cfRule>
    <cfRule type="cellIs" dxfId="100" priority="149" stopIfTrue="1" operator="between">
      <formula>$V$10</formula>
      <formula>$V$11</formula>
    </cfRule>
    <cfRule type="cellIs" dxfId="99" priority="150" stopIfTrue="1" operator="greaterThan">
      <formula>$V$11</formula>
    </cfRule>
  </conditionalFormatting>
  <conditionalFormatting sqref="W9">
    <cfRule type="cellIs" dxfId="98" priority="139" stopIfTrue="1" operator="lessThan">
      <formula>$W$10</formula>
    </cfRule>
    <cfRule type="cellIs" dxfId="97" priority="140" stopIfTrue="1" operator="between">
      <formula>$W$10</formula>
      <formula>$W$11</formula>
    </cfRule>
    <cfRule type="cellIs" dxfId="96" priority="141" stopIfTrue="1" operator="greaterThan">
      <formula>$W$11</formula>
    </cfRule>
  </conditionalFormatting>
  <conditionalFormatting sqref="D15">
    <cfRule type="cellIs" dxfId="95" priority="121" stopIfTrue="1" operator="lessThan">
      <formula>$D$16</formula>
    </cfRule>
    <cfRule type="cellIs" dxfId="94" priority="122" stopIfTrue="1" operator="between">
      <formula>$D$16</formula>
      <formula>$D$17</formula>
    </cfRule>
    <cfRule type="cellIs" dxfId="93" priority="123" stopIfTrue="1" operator="greaterThan">
      <formula>$D$17</formula>
    </cfRule>
  </conditionalFormatting>
  <conditionalFormatting sqref="E15">
    <cfRule type="cellIs" dxfId="92" priority="112" stopIfTrue="1" operator="lessThan">
      <formula>$E$16</formula>
    </cfRule>
    <cfRule type="cellIs" dxfId="91" priority="113" stopIfTrue="1" operator="between">
      <formula>$E$16</formula>
      <formula>$E$17</formula>
    </cfRule>
    <cfRule type="cellIs" dxfId="90" priority="114" stopIfTrue="1" operator="greaterThan">
      <formula>$E$17</formula>
    </cfRule>
  </conditionalFormatting>
  <conditionalFormatting sqref="F15">
    <cfRule type="cellIs" dxfId="89" priority="103" stopIfTrue="1" operator="lessThan">
      <formula>$F$16</formula>
    </cfRule>
    <cfRule type="cellIs" dxfId="88" priority="104" stopIfTrue="1" operator="between">
      <formula>$F$16</formula>
      <formula>$F$17</formula>
    </cfRule>
    <cfRule type="cellIs" dxfId="87" priority="105" stopIfTrue="1" operator="greaterThan">
      <formula>$F$17</formula>
    </cfRule>
  </conditionalFormatting>
  <conditionalFormatting sqref="G15">
    <cfRule type="cellIs" dxfId="86" priority="100" stopIfTrue="1" operator="lessThan">
      <formula>$G$16</formula>
    </cfRule>
    <cfRule type="cellIs" dxfId="85" priority="101" stopIfTrue="1" operator="between">
      <formula>$G$16</formula>
      <formula>$G$17</formula>
    </cfRule>
    <cfRule type="cellIs" dxfId="84" priority="102" stopIfTrue="1" operator="greaterThan">
      <formula>$G$17</formula>
    </cfRule>
  </conditionalFormatting>
  <conditionalFormatting sqref="H15">
    <cfRule type="cellIs" dxfId="83" priority="94" stopIfTrue="1" operator="lessThan">
      <formula>$H$16</formula>
    </cfRule>
    <cfRule type="cellIs" dxfId="82" priority="95" stopIfTrue="1" operator="between">
      <formula>$H$16</formula>
      <formula>$H$17</formula>
    </cfRule>
    <cfRule type="cellIs" dxfId="81" priority="96" stopIfTrue="1" operator="greaterThan">
      <formula>$H$17</formula>
    </cfRule>
  </conditionalFormatting>
  <conditionalFormatting sqref="I15">
    <cfRule type="cellIs" dxfId="80" priority="91" stopIfTrue="1" operator="lessThan">
      <formula>$I$16</formula>
    </cfRule>
    <cfRule type="cellIs" dxfId="79" priority="92" stopIfTrue="1" operator="between">
      <formula>$I$16</formula>
      <formula>$I$17</formula>
    </cfRule>
    <cfRule type="cellIs" dxfId="78" priority="93" stopIfTrue="1" operator="greaterThan">
      <formula>$I$17</formula>
    </cfRule>
  </conditionalFormatting>
  <conditionalFormatting sqref="J15">
    <cfRule type="cellIs" dxfId="77" priority="73" stopIfTrue="1" operator="lessThan">
      <formula>$J$16</formula>
    </cfRule>
    <cfRule type="cellIs" dxfId="76" priority="74" stopIfTrue="1" operator="between">
      <formula>$J$16</formula>
      <formula>$J$17</formula>
    </cfRule>
    <cfRule type="cellIs" dxfId="75" priority="75" stopIfTrue="1" operator="greaterThan">
      <formula>$J$17</formula>
    </cfRule>
  </conditionalFormatting>
  <conditionalFormatting sqref="K15">
    <cfRule type="cellIs" dxfId="74" priority="70" stopIfTrue="1" operator="lessThan">
      <formula>$K$16</formula>
    </cfRule>
    <cfRule type="cellIs" dxfId="73" priority="71" stopIfTrue="1" operator="between">
      <formula>$K$16</formula>
      <formula>$K$17</formula>
    </cfRule>
    <cfRule type="cellIs" dxfId="72" priority="72" stopIfTrue="1" operator="greaterThan">
      <formula>$K$17</formula>
    </cfRule>
  </conditionalFormatting>
  <conditionalFormatting sqref="L15">
    <cfRule type="cellIs" dxfId="71" priority="61" stopIfTrue="1" operator="lessThan">
      <formula>$L$16</formula>
    </cfRule>
    <cfRule type="cellIs" dxfId="70" priority="62" stopIfTrue="1" operator="between">
      <formula>$L$16</formula>
      <formula>$L$17</formula>
    </cfRule>
    <cfRule type="cellIs" dxfId="69" priority="63" stopIfTrue="1" operator="greaterThan">
      <formula>$L$17</formula>
    </cfRule>
  </conditionalFormatting>
  <conditionalFormatting sqref="M15">
    <cfRule type="cellIs" dxfId="68" priority="58" stopIfTrue="1" operator="lessThan">
      <formula>$M$16</formula>
    </cfRule>
    <cfRule type="cellIs" dxfId="67" priority="59" stopIfTrue="1" operator="between">
      <formula>$M$16</formula>
      <formula>$M$17</formula>
    </cfRule>
    <cfRule type="cellIs" dxfId="66" priority="60" stopIfTrue="1" operator="greaterThan">
      <formula>$M$17</formula>
    </cfRule>
  </conditionalFormatting>
  <conditionalFormatting sqref="N15">
    <cfRule type="cellIs" dxfId="65" priority="52" stopIfTrue="1" operator="lessThan">
      <formula>$N$16</formula>
    </cfRule>
    <cfRule type="cellIs" dxfId="64" priority="53" stopIfTrue="1" operator="between">
      <formula>$N$16</formula>
      <formula>$N$17</formula>
    </cfRule>
    <cfRule type="cellIs" dxfId="63" priority="54" stopIfTrue="1" operator="greaterThan">
      <formula>$N$17</formula>
    </cfRule>
  </conditionalFormatting>
  <conditionalFormatting sqref="O15">
    <cfRule type="cellIs" dxfId="62" priority="49" stopIfTrue="1" operator="lessThan">
      <formula>$O$16</formula>
    </cfRule>
    <cfRule type="cellIs" dxfId="61" priority="50" stopIfTrue="1" operator="between">
      <formula>$O$16</formula>
      <formula>$O$17</formula>
    </cfRule>
    <cfRule type="cellIs" dxfId="60" priority="51" stopIfTrue="1" operator="greaterThan">
      <formula>$O$17</formula>
    </cfRule>
  </conditionalFormatting>
  <conditionalFormatting sqref="P15">
    <cfRule type="cellIs" dxfId="59" priority="46" stopIfTrue="1" operator="lessThan">
      <formula>$P$16</formula>
    </cfRule>
    <cfRule type="cellIs" dxfId="58" priority="47" stopIfTrue="1" operator="between">
      <formula>$P$16</formula>
      <formula>$P$17</formula>
    </cfRule>
    <cfRule type="cellIs" dxfId="57" priority="48" stopIfTrue="1" operator="greaterThan">
      <formula>$P$17</formula>
    </cfRule>
  </conditionalFormatting>
  <conditionalFormatting sqref="Q15">
    <cfRule type="cellIs" dxfId="56" priority="43" stopIfTrue="1" operator="lessThan">
      <formula>$Q$16</formula>
    </cfRule>
    <cfRule type="cellIs" dxfId="55" priority="44" stopIfTrue="1" operator="between">
      <formula>$Q$16</formula>
      <formula>$Q$17</formula>
    </cfRule>
    <cfRule type="cellIs" dxfId="54" priority="45" stopIfTrue="1" operator="greaterThan">
      <formula>$Q$17</formula>
    </cfRule>
  </conditionalFormatting>
  <conditionalFormatting sqref="R15">
    <cfRule type="cellIs" dxfId="53" priority="31" stopIfTrue="1" operator="lessThan">
      <formula>$R$16</formula>
    </cfRule>
    <cfRule type="cellIs" dxfId="52" priority="32" stopIfTrue="1" operator="between">
      <formula>$R$16</formula>
      <formula>$R$17</formula>
    </cfRule>
    <cfRule type="cellIs" dxfId="51" priority="33" stopIfTrue="1" operator="greaterThan">
      <formula>$R$17</formula>
    </cfRule>
  </conditionalFormatting>
  <conditionalFormatting sqref="S15">
    <cfRule type="cellIs" dxfId="50" priority="28" stopIfTrue="1" operator="lessThan">
      <formula>$S$16</formula>
    </cfRule>
    <cfRule type="cellIs" dxfId="49" priority="29" stopIfTrue="1" operator="between">
      <formula>$S$16</formula>
      <formula>$S$17</formula>
    </cfRule>
    <cfRule type="cellIs" dxfId="48" priority="30" stopIfTrue="1" operator="greaterThan">
      <formula>$S$17</formula>
    </cfRule>
  </conditionalFormatting>
  <conditionalFormatting sqref="T15">
    <cfRule type="cellIs" dxfId="47" priority="16" stopIfTrue="1" operator="lessThan">
      <formula>$T$16</formula>
    </cfRule>
    <cfRule type="cellIs" dxfId="46" priority="17" stopIfTrue="1" operator="between">
      <formula>$T$16</formula>
      <formula>$T$17</formula>
    </cfRule>
    <cfRule type="cellIs" dxfId="45" priority="18" stopIfTrue="1" operator="greaterThan">
      <formula>$T$17</formula>
    </cfRule>
  </conditionalFormatting>
  <conditionalFormatting sqref="U15">
    <cfRule type="cellIs" dxfId="44" priority="13" stopIfTrue="1" operator="lessThan">
      <formula>$U$16</formula>
    </cfRule>
    <cfRule type="cellIs" dxfId="43" priority="14" stopIfTrue="1" operator="between">
      <formula>$U$16</formula>
      <formula>$U$17</formula>
    </cfRule>
    <cfRule type="cellIs" dxfId="42" priority="15" stopIfTrue="1" operator="greaterThan">
      <formula>$U$17</formula>
    </cfRule>
  </conditionalFormatting>
  <conditionalFormatting sqref="V15">
    <cfRule type="cellIs" dxfId="41" priority="10" stopIfTrue="1" operator="lessThan">
      <formula>$V$16</formula>
    </cfRule>
    <cfRule type="cellIs" dxfId="40" priority="11" stopIfTrue="1" operator="between">
      <formula>$V$16</formula>
      <formula>$V$17</formula>
    </cfRule>
    <cfRule type="cellIs" dxfId="39" priority="12" stopIfTrue="1" operator="greaterThan">
      <formula>$V$17</formula>
    </cfRule>
  </conditionalFormatting>
  <conditionalFormatting sqref="W15">
    <cfRule type="cellIs" dxfId="38" priority="1" stopIfTrue="1" operator="lessThan">
      <formula>$W$16</formula>
    </cfRule>
    <cfRule type="cellIs" dxfId="37" priority="2" stopIfTrue="1" operator="between">
      <formula>$W$16</formula>
      <formula>$W$17</formula>
    </cfRule>
    <cfRule type="cellIs" dxfId="36" priority="3" stopIfTrue="1" operator="greaterThan">
      <formula>$W$17</formula>
    </cfRule>
  </conditionalFormatting>
  <conditionalFormatting sqref="L6:O6">
    <cfRule type="cellIs" dxfId="35" priority="874" stopIfTrue="1" operator="lessThan">
      <formula>#REF!</formula>
    </cfRule>
    <cfRule type="cellIs" dxfId="34" priority="875" stopIfTrue="1" operator="between">
      <formula>#REF!</formula>
      <formula>#REF!</formula>
    </cfRule>
    <cfRule type="cellIs" dxfId="33" priority="876" stopIfTrue="1" operator="greaterThan">
      <formula>#REF!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55" orientation="landscape" horizontalDpi="4294967293" r:id="rId1"/>
  <headerFooter alignWithMargins="0">
    <oddHeader>&amp;L&amp;"Arial,Bold"&amp;14Bristol Leisure Management Partnership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75" zoomScaleNormal="75" workbookViewId="0">
      <selection activeCell="B6" sqref="B6:B8"/>
    </sheetView>
  </sheetViews>
  <sheetFormatPr defaultRowHeight="12.75"/>
  <cols>
    <col min="1" max="1" width="12" customWidth="1"/>
    <col min="2" max="2" width="8" customWidth="1"/>
    <col min="3" max="3" width="15.5703125" customWidth="1"/>
    <col min="4" max="4" width="16.42578125" customWidth="1"/>
    <col min="5" max="5" width="17.5703125" customWidth="1"/>
    <col min="6" max="7" width="15.140625" customWidth="1"/>
    <col min="8" max="8" width="18.28515625" customWidth="1"/>
    <col min="9" max="10" width="17.7109375" customWidth="1"/>
    <col min="11" max="11" width="16.42578125" customWidth="1"/>
    <col min="12" max="12" width="16.5703125" customWidth="1"/>
    <col min="13" max="13" width="20.42578125" customWidth="1"/>
    <col min="14" max="14" width="18.7109375" customWidth="1"/>
    <col min="15" max="15" width="16.7109375" customWidth="1"/>
    <col min="16" max="16" width="16.85546875" customWidth="1"/>
    <col min="17" max="17" width="17.7109375" customWidth="1"/>
    <col min="18" max="18" width="17.28515625" customWidth="1"/>
    <col min="19" max="19" width="17.5703125" customWidth="1"/>
    <col min="20" max="20" width="17.85546875" customWidth="1"/>
    <col min="21" max="21" width="16.140625" customWidth="1"/>
    <col min="22" max="22" width="15.28515625" customWidth="1"/>
    <col min="23" max="23" width="16.140625" customWidth="1"/>
    <col min="24" max="24" width="15.42578125" customWidth="1"/>
    <col min="25" max="25" width="17" customWidth="1"/>
  </cols>
  <sheetData>
    <row r="1" spans="1:13" ht="30.75" customHeight="1">
      <c r="A1" s="591" t="s">
        <v>269</v>
      </c>
      <c r="B1" s="457"/>
      <c r="C1" s="457"/>
      <c r="D1" s="457"/>
      <c r="E1" s="580"/>
      <c r="F1" s="580"/>
      <c r="G1" s="580"/>
      <c r="H1" s="424"/>
    </row>
    <row r="2" spans="1:13" ht="30.75" customHeight="1">
      <c r="A2" s="306"/>
      <c r="B2" s="304"/>
      <c r="C2" s="304"/>
      <c r="D2" s="304"/>
      <c r="E2" s="304"/>
      <c r="F2" s="304"/>
      <c r="G2" s="304"/>
      <c r="H2" s="304"/>
    </row>
    <row r="3" spans="1:13" ht="24" customHeight="1">
      <c r="A3" s="154"/>
      <c r="B3" s="308" t="s">
        <v>2</v>
      </c>
      <c r="C3" s="155"/>
      <c r="D3" s="244" t="s">
        <v>3</v>
      </c>
      <c r="E3" s="156"/>
      <c r="F3" s="309" t="s">
        <v>268</v>
      </c>
      <c r="G3" s="157"/>
      <c r="H3" s="307" t="s">
        <v>4</v>
      </c>
    </row>
    <row r="4" spans="1:13" ht="18" customHeight="1"/>
    <row r="5" spans="1:13" ht="132" customHeight="1">
      <c r="A5" s="20"/>
      <c r="B5" s="20"/>
      <c r="C5" s="382" t="str">
        <f>'Community Perspective results'!$B$4</f>
        <v>% of people who would recommend  the heritage facilities to a friend</v>
      </c>
      <c r="D5" s="382" t="str">
        <f>'Community Perspective results'!$B$5</f>
        <v>% of people who had fun during their visit to the heritage facilities</v>
      </c>
      <c r="E5" s="383" t="str">
        <f>'Community Perspective results'!$B$6</f>
        <v>% of people who found their visit to the heritage facilities welcoming</v>
      </c>
      <c r="F5" s="382">
        <f>'Community Perspective results'!$B$13</f>
        <v>0</v>
      </c>
      <c r="G5" s="382">
        <f>'Community Perspective results'!$B$14</f>
        <v>0</v>
      </c>
      <c r="H5" s="382" t="str">
        <f>'Community Perspective results'!$B$15</f>
        <v>% of teachers who think that the education sessions help to develop the children's understanding of the heritage of the local area</v>
      </c>
      <c r="I5" s="382" t="str">
        <f>'Community Perspective results'!$B$16</f>
        <v>% of visitors who understand more about the heritage of Warnedowne as a result of their visit</v>
      </c>
      <c r="J5" s="382" t="str">
        <f>'Community Perspective results'!$B$17</f>
        <v>% of visitors who are more proud of Warnedowne after visiting the heritage facilities</v>
      </c>
      <c r="K5" s="382" t="str">
        <f>'Community Perspective results'!$B$28</f>
        <v>% of volunteers who are satisfied that they learn, develop, socialise and contribute to society through volunteering</v>
      </c>
      <c r="L5" s="382" t="str">
        <f>'Community Perspective results'!$B$33</f>
        <v>% of enquiry users who are satisfied with access</v>
      </c>
      <c r="M5" s="382" t="str">
        <f>'Staff Perspective results'!$B$4</f>
        <v>% of professional staff who are satisfied with their job (from quick internal staff survey)</v>
      </c>
    </row>
    <row r="6" spans="1:13" s="305" customFormat="1" ht="120.75" customHeight="1">
      <c r="A6" s="380" t="s">
        <v>24</v>
      </c>
      <c r="B6" s="586" t="s">
        <v>369</v>
      </c>
      <c r="C6" s="311">
        <f>'Community Perspective results'!$G$4</f>
        <v>0.8</v>
      </c>
      <c r="D6" s="311">
        <f>'Community Perspective results'!$G$5</f>
        <v>0.6</v>
      </c>
      <c r="E6" s="311">
        <f>'Community Perspective results'!$G$6</f>
        <v>0.85</v>
      </c>
      <c r="F6" s="311">
        <f>'Community Perspective results'!$G$13</f>
        <v>0</v>
      </c>
      <c r="G6" s="311">
        <f>'Community Perspective results'!$G$14</f>
        <v>0</v>
      </c>
      <c r="H6" s="311">
        <f>'Community Perspective results'!$G$15</f>
        <v>0.8</v>
      </c>
      <c r="I6" s="311">
        <f>'Community Perspective results'!$G$16</f>
        <v>0.77</v>
      </c>
      <c r="J6" s="311">
        <f>'Community Perspective results'!$G$17</f>
        <v>0.78</v>
      </c>
      <c r="K6" s="311">
        <f>'Community Perspective results'!$G$28</f>
        <v>0.8</v>
      </c>
      <c r="L6" s="311">
        <f>'Community Perspective results'!$G$33</f>
        <v>0.83</v>
      </c>
      <c r="M6" s="311">
        <f>'Staff Perspective results'!$G$4</f>
        <v>0.65</v>
      </c>
    </row>
    <row r="7" spans="1:13" s="305" customFormat="1" ht="49.9" customHeight="1">
      <c r="A7" s="381" t="s">
        <v>0</v>
      </c>
      <c r="B7" s="45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</row>
    <row r="8" spans="1:13" s="305" customFormat="1" ht="57" customHeight="1">
      <c r="A8" s="381" t="s">
        <v>1</v>
      </c>
      <c r="B8" s="453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</row>
    <row r="9" spans="1:13" ht="15">
      <c r="A9" s="100"/>
      <c r="B9" s="100"/>
      <c r="C9" s="101"/>
      <c r="D9" s="101"/>
      <c r="E9" s="101"/>
      <c r="F9" s="101"/>
      <c r="G9" s="101"/>
      <c r="H9" s="101"/>
    </row>
    <row r="10" spans="1:13" ht="15">
      <c r="A10" s="100"/>
      <c r="B10" s="100"/>
      <c r="C10" s="101"/>
      <c r="D10" s="101"/>
      <c r="E10" s="101"/>
      <c r="F10" s="101"/>
      <c r="G10" s="101"/>
      <c r="H10" s="101"/>
    </row>
    <row r="11" spans="1:13" ht="15">
      <c r="A11" s="100"/>
      <c r="B11" s="100"/>
      <c r="C11" s="101"/>
      <c r="D11" s="101"/>
      <c r="E11" s="101"/>
      <c r="F11" s="101"/>
      <c r="G11" s="101"/>
      <c r="H11" s="101"/>
    </row>
    <row r="12" spans="1:13" ht="15">
      <c r="A12" s="100"/>
      <c r="B12" s="100"/>
      <c r="C12" s="101"/>
      <c r="D12" s="101"/>
      <c r="E12" s="101"/>
      <c r="F12" s="101"/>
      <c r="G12" s="101"/>
      <c r="H12" s="101"/>
    </row>
    <row r="13" spans="1:13" ht="15">
      <c r="A13" s="100"/>
      <c r="B13" s="100"/>
      <c r="C13" s="101"/>
      <c r="D13" s="101"/>
      <c r="E13" s="101"/>
      <c r="F13" s="101"/>
      <c r="G13" s="101"/>
      <c r="H13" s="101"/>
    </row>
    <row r="14" spans="1:13" ht="15">
      <c r="A14" s="100"/>
      <c r="B14" s="100"/>
      <c r="C14" s="101"/>
      <c r="D14" s="101"/>
      <c r="E14" s="101"/>
      <c r="F14" s="101"/>
      <c r="G14" s="101"/>
      <c r="H14" s="101"/>
    </row>
    <row r="15" spans="1:13" ht="15">
      <c r="A15" s="100"/>
      <c r="B15" s="100"/>
      <c r="C15" s="101"/>
      <c r="D15" s="101"/>
      <c r="E15" s="101"/>
      <c r="F15" s="101"/>
      <c r="G15" s="101"/>
      <c r="H15" s="101"/>
    </row>
    <row r="16" spans="1:13" ht="15">
      <c r="A16" s="100"/>
      <c r="B16" s="100"/>
      <c r="C16" s="101"/>
      <c r="D16" s="101"/>
      <c r="E16" s="101"/>
      <c r="F16" s="101"/>
      <c r="G16" s="101"/>
      <c r="H16" s="101"/>
    </row>
    <row r="17" spans="1:8" ht="15">
      <c r="A17" s="100"/>
      <c r="B17" s="100"/>
      <c r="C17" s="101"/>
      <c r="D17" s="101"/>
      <c r="E17" s="101"/>
      <c r="F17" s="101"/>
      <c r="G17" s="101"/>
      <c r="H17" s="101"/>
    </row>
    <row r="18" spans="1:8" ht="15">
      <c r="A18" s="100"/>
      <c r="B18" s="100"/>
      <c r="C18" s="101"/>
      <c r="D18" s="101"/>
      <c r="E18" s="101"/>
      <c r="F18" s="101"/>
      <c r="G18" s="101"/>
      <c r="H18" s="101"/>
    </row>
    <row r="19" spans="1:8" ht="15">
      <c r="A19" s="100"/>
      <c r="B19" s="100"/>
      <c r="C19" s="101"/>
      <c r="D19" s="101"/>
      <c r="E19" s="101"/>
      <c r="F19" s="101"/>
      <c r="G19" s="101"/>
      <c r="H19" s="101"/>
    </row>
    <row r="20" spans="1:8" ht="15">
      <c r="A20" s="100"/>
      <c r="B20" s="100"/>
      <c r="C20" s="101"/>
      <c r="D20" s="101"/>
      <c r="E20" s="101"/>
      <c r="F20" s="101"/>
      <c r="G20" s="101"/>
      <c r="H20" s="101"/>
    </row>
    <row r="21" spans="1:8" ht="15">
      <c r="A21" s="100"/>
      <c r="B21" s="100"/>
      <c r="C21" s="101"/>
      <c r="D21" s="101"/>
      <c r="E21" s="101"/>
      <c r="F21" s="101"/>
      <c r="G21" s="101"/>
      <c r="H21" s="101"/>
    </row>
    <row r="22" spans="1:8" ht="15">
      <c r="A22" s="100"/>
      <c r="B22" s="100"/>
      <c r="C22" s="101"/>
      <c r="D22" s="101"/>
      <c r="E22" s="101"/>
      <c r="F22" s="101"/>
      <c r="G22" s="101"/>
      <c r="H22" s="101"/>
    </row>
    <row r="23" spans="1:8">
      <c r="A23" s="100"/>
      <c r="B23" s="100"/>
      <c r="C23" s="100"/>
      <c r="D23" s="100"/>
      <c r="E23" s="100"/>
      <c r="F23" s="100"/>
      <c r="G23" s="100"/>
      <c r="H23" s="100"/>
    </row>
    <row r="24" spans="1:8">
      <c r="A24" s="100"/>
      <c r="B24" s="100"/>
      <c r="C24" s="100"/>
      <c r="D24" s="100"/>
      <c r="E24" s="100"/>
      <c r="F24" s="100"/>
      <c r="G24" s="100"/>
      <c r="H24" s="100"/>
    </row>
    <row r="25" spans="1:8">
      <c r="A25" s="100"/>
      <c r="B25" s="100"/>
      <c r="C25" s="100"/>
      <c r="D25" s="100"/>
      <c r="E25" s="100"/>
      <c r="F25" s="100"/>
      <c r="G25" s="100"/>
      <c r="H25" s="100"/>
    </row>
    <row r="26" spans="1:8">
      <c r="A26" s="100"/>
      <c r="B26" s="100"/>
      <c r="C26" s="100"/>
      <c r="D26" s="100"/>
      <c r="E26" s="100"/>
      <c r="F26" s="100"/>
      <c r="G26" s="100"/>
      <c r="H26" s="100"/>
    </row>
  </sheetData>
  <mergeCells count="2">
    <mergeCell ref="A1:H1"/>
    <mergeCell ref="B6:B8"/>
  </mergeCells>
  <conditionalFormatting sqref="D6">
    <cfRule type="cellIs" dxfId="32" priority="157" stopIfTrue="1" operator="lessThan">
      <formula>$D$7</formula>
    </cfRule>
    <cfRule type="cellIs" dxfId="31" priority="158" stopIfTrue="1" operator="between">
      <formula>$D$7</formula>
      <formula>$D$8</formula>
    </cfRule>
    <cfRule type="cellIs" dxfId="30" priority="159" stopIfTrue="1" operator="greaterThan">
      <formula>$D$8</formula>
    </cfRule>
  </conditionalFormatting>
  <conditionalFormatting sqref="E6">
    <cfRule type="cellIs" dxfId="29" priority="148" stopIfTrue="1" operator="lessThan">
      <formula>$E$7</formula>
    </cfRule>
    <cfRule type="cellIs" dxfId="28" priority="149" stopIfTrue="1" operator="between">
      <formula>$E$7</formula>
      <formula>$E$8</formula>
    </cfRule>
    <cfRule type="cellIs" dxfId="27" priority="150" stopIfTrue="1" operator="greaterThan">
      <formula>$E$8</formula>
    </cfRule>
  </conditionalFormatting>
  <conditionalFormatting sqref="C6">
    <cfRule type="cellIs" dxfId="26" priority="136" stopIfTrue="1" operator="lessThan">
      <formula>$C$7</formula>
    </cfRule>
    <cfRule type="cellIs" dxfId="25" priority="137" stopIfTrue="1" operator="between">
      <formula>$C$7</formula>
      <formula>$C$8</formula>
    </cfRule>
    <cfRule type="cellIs" dxfId="24" priority="138" stopIfTrue="1" operator="greaterThan">
      <formula>$C$8</formula>
    </cfRule>
  </conditionalFormatting>
  <conditionalFormatting sqref="F6">
    <cfRule type="cellIs" dxfId="23" priority="43" stopIfTrue="1" operator="lessThan">
      <formula>$F$7</formula>
    </cfRule>
    <cfRule type="cellIs" dxfId="22" priority="44" stopIfTrue="1" operator="between">
      <formula>$F$7</formula>
      <formula>$F$8</formula>
    </cfRule>
    <cfRule type="cellIs" dxfId="21" priority="45" stopIfTrue="1" operator="greaterThan">
      <formula>$F$8</formula>
    </cfRule>
  </conditionalFormatting>
  <conditionalFormatting sqref="G6">
    <cfRule type="cellIs" dxfId="20" priority="40" stopIfTrue="1" operator="lessThan">
      <formula>$G$7</formula>
    </cfRule>
    <cfRule type="cellIs" dxfId="19" priority="41" stopIfTrue="1" operator="between">
      <formula>$G$7</formula>
      <formula>$G$8</formula>
    </cfRule>
    <cfRule type="cellIs" dxfId="18" priority="42" stopIfTrue="1" operator="greaterThan">
      <formula>$G$8</formula>
    </cfRule>
  </conditionalFormatting>
  <conditionalFormatting sqref="H6">
    <cfRule type="cellIs" dxfId="17" priority="37" stopIfTrue="1" operator="lessThan">
      <formula>$H$7</formula>
    </cfRule>
    <cfRule type="cellIs" dxfId="16" priority="38" stopIfTrue="1" operator="between">
      <formula>$H$7</formula>
      <formula>$H$8</formula>
    </cfRule>
    <cfRule type="cellIs" dxfId="15" priority="39" stopIfTrue="1" operator="greaterThan">
      <formula>$H$8</formula>
    </cfRule>
  </conditionalFormatting>
  <conditionalFormatting sqref="I6">
    <cfRule type="cellIs" dxfId="14" priority="34" stopIfTrue="1" operator="lessThan">
      <formula>$I$7</formula>
    </cfRule>
    <cfRule type="cellIs" dxfId="13" priority="35" stopIfTrue="1" operator="between">
      <formula>$I$7</formula>
      <formula>$I$8</formula>
    </cfRule>
    <cfRule type="cellIs" dxfId="12" priority="36" stopIfTrue="1" operator="greaterThan">
      <formula>$I$8</formula>
    </cfRule>
  </conditionalFormatting>
  <conditionalFormatting sqref="J6">
    <cfRule type="cellIs" dxfId="11" priority="25" stopIfTrue="1" operator="lessThan">
      <formula>$J$7</formula>
    </cfRule>
    <cfRule type="cellIs" dxfId="10" priority="26" stopIfTrue="1" operator="between">
      <formula>$J$7</formula>
      <formula>$J$8</formula>
    </cfRule>
    <cfRule type="cellIs" dxfId="9" priority="27" stopIfTrue="1" operator="greaterThan">
      <formula>$J$8</formula>
    </cfRule>
  </conditionalFormatting>
  <conditionalFormatting sqref="K6">
    <cfRule type="cellIs" dxfId="8" priority="7" stopIfTrue="1" operator="lessThan">
      <formula>$K$7</formula>
    </cfRule>
    <cfRule type="cellIs" dxfId="7" priority="8" stopIfTrue="1" operator="between">
      <formula>$K$7</formula>
      <formula>$K$8</formula>
    </cfRule>
    <cfRule type="cellIs" dxfId="6" priority="9" stopIfTrue="1" operator="greaterThan">
      <formula>$K$8</formula>
    </cfRule>
  </conditionalFormatting>
  <conditionalFormatting sqref="L6">
    <cfRule type="cellIs" dxfId="5" priority="4" stopIfTrue="1" operator="lessThan">
      <formula>$L$7</formula>
    </cfRule>
    <cfRule type="cellIs" dxfId="4" priority="5" stopIfTrue="1" operator="between">
      <formula>$L$7</formula>
      <formula>$L$8</formula>
    </cfRule>
    <cfRule type="cellIs" dxfId="3" priority="6" stopIfTrue="1" operator="greaterThan">
      <formula>$L$8</formula>
    </cfRule>
  </conditionalFormatting>
  <conditionalFormatting sqref="M6">
    <cfRule type="cellIs" dxfId="2" priority="1" stopIfTrue="1" operator="lessThan">
      <formula>$M$7</formula>
    </cfRule>
    <cfRule type="cellIs" dxfId="1" priority="2" stopIfTrue="1" operator="between">
      <formula>$M$7</formula>
      <formula>$M$8</formula>
    </cfRule>
    <cfRule type="cellIs" dxfId="0" priority="3" stopIfTrue="1" operator="greaterThan">
      <formula>$M$8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55" orientation="landscape" horizontalDpi="4294967293" r:id="rId1"/>
  <headerFooter alignWithMargins="0">
    <oddHeader>&amp;L&amp;"Arial,Bold"&amp;14Bristol Leisure Management Partnership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0"/>
  <sheetViews>
    <sheetView topLeftCell="A164" zoomScaleNormal="100" workbookViewId="0">
      <selection activeCell="A217" sqref="A217"/>
    </sheetView>
  </sheetViews>
  <sheetFormatPr defaultRowHeight="14.25"/>
  <cols>
    <col min="1" max="1" width="96.140625" style="200" customWidth="1"/>
    <col min="2" max="2" width="11" customWidth="1"/>
    <col min="3" max="3" width="10.5703125" customWidth="1"/>
    <col min="4" max="4" width="12.28515625" customWidth="1"/>
    <col min="6" max="6" width="14.85546875" customWidth="1"/>
  </cols>
  <sheetData>
    <row r="1" spans="1:4" ht="34.5" customHeight="1">
      <c r="A1" s="203" t="s">
        <v>287</v>
      </c>
      <c r="B1" s="202"/>
      <c r="C1" s="202"/>
      <c r="D1" s="202"/>
    </row>
    <row r="2" spans="1:4" ht="24" customHeight="1">
      <c r="A2" s="201" t="s">
        <v>64</v>
      </c>
    </row>
    <row r="3" spans="1:4" ht="27" customHeight="1">
      <c r="A3" s="200" t="s">
        <v>54</v>
      </c>
    </row>
    <row r="4" spans="1:4" ht="27" customHeight="1">
      <c r="A4" s="200" t="s">
        <v>71</v>
      </c>
    </row>
    <row r="5" spans="1:4" ht="33.75" customHeight="1">
      <c r="A5" s="200" t="s">
        <v>59</v>
      </c>
    </row>
    <row r="6" spans="1:4" ht="25.5" customHeight="1">
      <c r="A6" s="200" t="s">
        <v>149</v>
      </c>
    </row>
    <row r="7" spans="1:4" ht="27.75" customHeight="1">
      <c r="A7" s="200" t="s">
        <v>109</v>
      </c>
    </row>
    <row r="8" spans="1:4" ht="30.75" customHeight="1">
      <c r="A8" s="200" t="s">
        <v>146</v>
      </c>
    </row>
    <row r="9" spans="1:4" ht="30.75" customHeight="1"/>
    <row r="10" spans="1:4" ht="28.5" customHeight="1">
      <c r="A10" s="200" t="s">
        <v>325</v>
      </c>
    </row>
    <row r="11" spans="1:4" ht="27" customHeight="1">
      <c r="A11" s="200" t="s">
        <v>326</v>
      </c>
    </row>
    <row r="12" spans="1:4" ht="24.75" customHeight="1">
      <c r="A12" s="200" t="s">
        <v>55</v>
      </c>
    </row>
    <row r="13" spans="1:4" ht="22.5" customHeight="1">
      <c r="A13" s="200" t="s">
        <v>106</v>
      </c>
    </row>
    <row r="14" spans="1:4" ht="23.25" customHeight="1">
      <c r="A14" s="200" t="s">
        <v>111</v>
      </c>
    </row>
    <row r="15" spans="1:4" ht="21.75" customHeight="1">
      <c r="A15" s="200" t="s">
        <v>193</v>
      </c>
    </row>
    <row r="16" spans="1:4" ht="29.25" customHeight="1">
      <c r="A16" s="200" t="s">
        <v>196</v>
      </c>
    </row>
    <row r="17" spans="1:1" ht="31.5" customHeight="1"/>
    <row r="18" spans="1:1" ht="25.5" customHeight="1"/>
    <row r="19" spans="1:1" ht="21.75" customHeight="1">
      <c r="A19" s="201" t="s">
        <v>65</v>
      </c>
    </row>
    <row r="20" spans="1:1" ht="28.5" customHeight="1">
      <c r="A20" s="200" t="s">
        <v>62</v>
      </c>
    </row>
    <row r="21" spans="1:1" ht="24.75" customHeight="1">
      <c r="A21" s="200" t="s">
        <v>63</v>
      </c>
    </row>
    <row r="22" spans="1:1" ht="24.75" customHeight="1">
      <c r="A22" s="200" t="s">
        <v>92</v>
      </c>
    </row>
    <row r="23" spans="1:1" ht="24.75" customHeight="1">
      <c r="A23" s="200" t="s">
        <v>140</v>
      </c>
    </row>
    <row r="24" spans="1:1" ht="24.75" customHeight="1">
      <c r="A24" s="200" t="s">
        <v>147</v>
      </c>
    </row>
    <row r="25" spans="1:1" ht="24.75" customHeight="1">
      <c r="A25" s="200" t="s">
        <v>153</v>
      </c>
    </row>
    <row r="26" spans="1:1" ht="26.25" customHeight="1">
      <c r="A26" s="200" t="s">
        <v>165</v>
      </c>
    </row>
    <row r="27" spans="1:1" ht="24.75" customHeight="1">
      <c r="A27" s="200" t="s">
        <v>170</v>
      </c>
    </row>
    <row r="28" spans="1:1" ht="24.75" customHeight="1">
      <c r="A28" s="200" t="s">
        <v>185</v>
      </c>
    </row>
    <row r="29" spans="1:1" ht="24.75" customHeight="1">
      <c r="A29" s="200" t="s">
        <v>194</v>
      </c>
    </row>
    <row r="30" spans="1:1" ht="24.75" customHeight="1">
      <c r="A30" s="200" t="s">
        <v>197</v>
      </c>
    </row>
    <row r="31" spans="1:1" ht="24.75" customHeight="1">
      <c r="A31" s="200" t="s">
        <v>224</v>
      </c>
    </row>
    <row r="32" spans="1:1" ht="30.75" customHeight="1"/>
    <row r="33" spans="1:1" ht="29.25" customHeight="1">
      <c r="A33" s="201" t="s">
        <v>67</v>
      </c>
    </row>
    <row r="34" spans="1:1" ht="29.25" customHeight="1">
      <c r="A34" s="200" t="s">
        <v>327</v>
      </c>
    </row>
    <row r="35" spans="1:1" ht="21.75" customHeight="1">
      <c r="A35" s="200" t="s">
        <v>72</v>
      </c>
    </row>
    <row r="36" spans="1:1" ht="19.5" customHeight="1">
      <c r="A36" s="200" t="s">
        <v>85</v>
      </c>
    </row>
    <row r="37" spans="1:1" ht="24" customHeight="1">
      <c r="A37" s="200" t="s">
        <v>88</v>
      </c>
    </row>
    <row r="38" spans="1:1" ht="21.75" customHeight="1">
      <c r="A38" s="200" t="s">
        <v>172</v>
      </c>
    </row>
    <row r="39" spans="1:1" ht="22.5" customHeight="1">
      <c r="A39" s="200" t="s">
        <v>93</v>
      </c>
    </row>
    <row r="40" spans="1:1" ht="22.5" customHeight="1">
      <c r="A40" s="200" t="s">
        <v>96</v>
      </c>
    </row>
    <row r="41" spans="1:1" ht="24" customHeight="1">
      <c r="A41" s="200" t="s">
        <v>123</v>
      </c>
    </row>
    <row r="42" spans="1:1" ht="22.5" customHeight="1">
      <c r="A42" s="200" t="s">
        <v>148</v>
      </c>
    </row>
    <row r="43" spans="1:1" ht="21.75" customHeight="1">
      <c r="A43" s="200" t="s">
        <v>150</v>
      </c>
    </row>
    <row r="44" spans="1:1" ht="28.5" customHeight="1">
      <c r="A44" s="200" t="s">
        <v>351</v>
      </c>
    </row>
    <row r="45" spans="1:1" ht="34.5" customHeight="1">
      <c r="A45" s="200" t="s">
        <v>151</v>
      </c>
    </row>
    <row r="46" spans="1:1" ht="34.5" customHeight="1">
      <c r="A46" s="200" t="s">
        <v>152</v>
      </c>
    </row>
    <row r="47" spans="1:1" ht="34.5" customHeight="1">
      <c r="A47" s="200" t="s">
        <v>215</v>
      </c>
    </row>
    <row r="48" spans="1:1" ht="34.5" customHeight="1">
      <c r="A48" s="200" t="s">
        <v>179</v>
      </c>
    </row>
    <row r="49" spans="1:1" ht="34.5" customHeight="1">
      <c r="A49" s="200" t="s">
        <v>180</v>
      </c>
    </row>
    <row r="50" spans="1:1" ht="34.5" customHeight="1">
      <c r="A50" s="200" t="s">
        <v>181</v>
      </c>
    </row>
    <row r="51" spans="1:1" ht="34.5" customHeight="1">
      <c r="A51" s="200" t="s">
        <v>182</v>
      </c>
    </row>
    <row r="52" spans="1:1" ht="34.5" customHeight="1">
      <c r="A52" s="200" t="s">
        <v>186</v>
      </c>
    </row>
    <row r="53" spans="1:1" ht="34.5" customHeight="1">
      <c r="A53" s="200" t="s">
        <v>187</v>
      </c>
    </row>
    <row r="54" spans="1:1" ht="34.5" customHeight="1">
      <c r="A54" s="200" t="s">
        <v>195</v>
      </c>
    </row>
    <row r="55" spans="1:1" ht="34.5" customHeight="1">
      <c r="A55" s="200" t="s">
        <v>200</v>
      </c>
    </row>
    <row r="56" spans="1:1" ht="34.5" customHeight="1">
      <c r="A56" s="200" t="s">
        <v>352</v>
      </c>
    </row>
    <row r="57" spans="1:1" ht="34.5" customHeight="1">
      <c r="A57" s="200" t="s">
        <v>202</v>
      </c>
    </row>
    <row r="58" spans="1:1" ht="40.5" customHeight="1">
      <c r="A58" s="200" t="s">
        <v>203</v>
      </c>
    </row>
    <row r="59" spans="1:1" ht="34.5" customHeight="1"/>
    <row r="60" spans="1:1" ht="34.5" customHeight="1"/>
    <row r="61" spans="1:1" ht="34.5" customHeight="1"/>
    <row r="62" spans="1:1" ht="34.5" customHeight="1">
      <c r="A62" s="201" t="s">
        <v>81</v>
      </c>
    </row>
    <row r="63" spans="1:1" ht="34.5" customHeight="1">
      <c r="A63" s="200" t="s">
        <v>57</v>
      </c>
    </row>
    <row r="64" spans="1:1" ht="34.5" customHeight="1">
      <c r="A64" s="200" t="s">
        <v>118</v>
      </c>
    </row>
    <row r="65" spans="1:1" ht="39" customHeight="1">
      <c r="A65" s="200" t="s">
        <v>119</v>
      </c>
    </row>
    <row r="66" spans="1:1" ht="34.5" customHeight="1">
      <c r="A66" s="200" t="s">
        <v>120</v>
      </c>
    </row>
    <row r="67" spans="1:1" ht="34.5" customHeight="1">
      <c r="A67" s="200" t="s">
        <v>121</v>
      </c>
    </row>
    <row r="68" spans="1:1" ht="34.5" customHeight="1">
      <c r="A68" s="200" t="s">
        <v>122</v>
      </c>
    </row>
    <row r="69" spans="1:1" ht="34.5" customHeight="1">
      <c r="A69" s="200" t="s">
        <v>128</v>
      </c>
    </row>
    <row r="70" spans="1:1" ht="34.5" customHeight="1">
      <c r="A70" s="200" t="s">
        <v>141</v>
      </c>
    </row>
    <row r="71" spans="1:1" ht="34.5" customHeight="1">
      <c r="A71" s="200" t="s">
        <v>143</v>
      </c>
    </row>
    <row r="72" spans="1:1" ht="34.5" customHeight="1">
      <c r="A72" s="200" t="s">
        <v>144</v>
      </c>
    </row>
    <row r="73" spans="1:1" ht="34.5" customHeight="1">
      <c r="A73" s="200" t="s">
        <v>154</v>
      </c>
    </row>
    <row r="74" spans="1:1" ht="34.5" customHeight="1">
      <c r="A74" s="200" t="s">
        <v>155</v>
      </c>
    </row>
    <row r="75" spans="1:1" ht="34.5" customHeight="1">
      <c r="A75" s="200" t="s">
        <v>156</v>
      </c>
    </row>
    <row r="76" spans="1:1" ht="34.5" customHeight="1">
      <c r="A76" s="200" t="s">
        <v>157</v>
      </c>
    </row>
    <row r="77" spans="1:1" ht="34.5" customHeight="1">
      <c r="A77" s="200" t="s">
        <v>158</v>
      </c>
    </row>
    <row r="78" spans="1:1" ht="34.5" customHeight="1">
      <c r="A78" s="200" t="s">
        <v>159</v>
      </c>
    </row>
    <row r="79" spans="1:1" ht="34.5" customHeight="1">
      <c r="A79" s="200" t="s">
        <v>173</v>
      </c>
    </row>
    <row r="80" spans="1:1" ht="34.5" customHeight="1">
      <c r="A80" s="200" t="s">
        <v>188</v>
      </c>
    </row>
    <row r="81" spans="1:1" ht="34.5" customHeight="1">
      <c r="A81" s="200" t="s">
        <v>189</v>
      </c>
    </row>
    <row r="82" spans="1:1" ht="34.5" customHeight="1">
      <c r="A82" s="200" t="s">
        <v>225</v>
      </c>
    </row>
    <row r="83" spans="1:1" ht="34.5" customHeight="1">
      <c r="A83" s="200" t="s">
        <v>226</v>
      </c>
    </row>
    <row r="84" spans="1:1" ht="34.5" customHeight="1"/>
    <row r="85" spans="1:1" ht="34.5" customHeight="1"/>
    <row r="86" spans="1:1" ht="34.5" customHeight="1"/>
    <row r="87" spans="1:1" ht="29.25" customHeight="1"/>
    <row r="88" spans="1:1" ht="29.25" customHeight="1">
      <c r="A88" s="201" t="s">
        <v>68</v>
      </c>
    </row>
    <row r="89" spans="1:1" ht="29.25" customHeight="1">
      <c r="A89" s="200" t="s">
        <v>69</v>
      </c>
    </row>
    <row r="90" spans="1:1" ht="29.25" customHeight="1">
      <c r="A90" s="200" t="s">
        <v>70</v>
      </c>
    </row>
    <row r="91" spans="1:1" ht="29.25" customHeight="1">
      <c r="A91" s="200" t="s">
        <v>137</v>
      </c>
    </row>
    <row r="92" spans="1:1" ht="29.25" customHeight="1">
      <c r="A92" s="200" t="s">
        <v>171</v>
      </c>
    </row>
    <row r="93" spans="1:1" ht="29.25" customHeight="1">
      <c r="A93" s="200" t="s">
        <v>174</v>
      </c>
    </row>
    <row r="94" spans="1:1" ht="29.25" customHeight="1">
      <c r="A94" s="200" t="s">
        <v>183</v>
      </c>
    </row>
    <row r="95" spans="1:1" ht="29.25" customHeight="1"/>
    <row r="96" spans="1:1" ht="29.25" customHeight="1"/>
    <row r="97" spans="1:1" ht="28.5" customHeight="1"/>
    <row r="98" spans="1:1" ht="31.5" customHeight="1">
      <c r="A98" s="201" t="s">
        <v>66</v>
      </c>
    </row>
    <row r="99" spans="1:1" ht="34.5" customHeight="1">
      <c r="A99" s="200" t="s">
        <v>79</v>
      </c>
    </row>
    <row r="100" spans="1:1" ht="28.5" customHeight="1">
      <c r="A100" s="200" t="s">
        <v>116</v>
      </c>
    </row>
    <row r="101" spans="1:1" ht="28.5" customHeight="1">
      <c r="A101" s="200" t="s">
        <v>80</v>
      </c>
    </row>
    <row r="102" spans="1:1" ht="28.5" customHeight="1">
      <c r="A102" s="200" t="s">
        <v>77</v>
      </c>
    </row>
    <row r="103" spans="1:1" ht="28.5" customHeight="1">
      <c r="A103" s="200" t="s">
        <v>127</v>
      </c>
    </row>
    <row r="104" spans="1:1" ht="37.5" customHeight="1">
      <c r="A104" s="200" t="s">
        <v>78</v>
      </c>
    </row>
    <row r="105" spans="1:1" ht="37.5" customHeight="1">
      <c r="A105" s="200" t="s">
        <v>82</v>
      </c>
    </row>
    <row r="106" spans="1:1" ht="34.5" customHeight="1">
      <c r="A106" s="200" t="s">
        <v>136</v>
      </c>
    </row>
    <row r="107" spans="1:1" ht="28.5" customHeight="1">
      <c r="A107" s="200" t="s">
        <v>83</v>
      </c>
    </row>
    <row r="108" spans="1:1" ht="28.5" customHeight="1">
      <c r="A108" s="200" t="s">
        <v>97</v>
      </c>
    </row>
    <row r="109" spans="1:1" ht="28.5" customHeight="1">
      <c r="A109" s="200" t="s">
        <v>84</v>
      </c>
    </row>
    <row r="110" spans="1:1" ht="33.75" customHeight="1">
      <c r="A110" s="200" t="s">
        <v>86</v>
      </c>
    </row>
    <row r="111" spans="1:1" ht="36.75" customHeight="1">
      <c r="A111" s="200" t="s">
        <v>87</v>
      </c>
    </row>
    <row r="112" spans="1:1" ht="28.5" customHeight="1">
      <c r="A112" s="200" t="s">
        <v>94</v>
      </c>
    </row>
    <row r="113" spans="1:1" ht="28.5" customHeight="1">
      <c r="A113" s="200" t="s">
        <v>95</v>
      </c>
    </row>
    <row r="114" spans="1:1" ht="28.5" customHeight="1">
      <c r="A114" s="200" t="s">
        <v>102</v>
      </c>
    </row>
    <row r="115" spans="1:1" ht="28.5" customHeight="1">
      <c r="A115" s="200" t="s">
        <v>103</v>
      </c>
    </row>
    <row r="116" spans="1:1" ht="28.5" customHeight="1">
      <c r="A116" s="200" t="s">
        <v>110</v>
      </c>
    </row>
    <row r="117" spans="1:1" ht="33" customHeight="1">
      <c r="A117" s="200" t="s">
        <v>124</v>
      </c>
    </row>
    <row r="118" spans="1:1" ht="33" customHeight="1">
      <c r="A118" s="200" t="s">
        <v>125</v>
      </c>
    </row>
    <row r="119" spans="1:1" ht="34.5" customHeight="1">
      <c r="A119" s="200" t="s">
        <v>129</v>
      </c>
    </row>
    <row r="120" spans="1:1" ht="33" customHeight="1">
      <c r="A120" s="200" t="s">
        <v>126</v>
      </c>
    </row>
    <row r="121" spans="1:1" ht="33" customHeight="1">
      <c r="A121" s="200" t="s">
        <v>131</v>
      </c>
    </row>
    <row r="122" spans="1:1" ht="28.5" customHeight="1">
      <c r="A122" s="200" t="s">
        <v>142</v>
      </c>
    </row>
    <row r="123" spans="1:1" ht="28.5" customHeight="1">
      <c r="A123" s="200" t="s">
        <v>145</v>
      </c>
    </row>
    <row r="124" spans="1:1" ht="28.5" customHeight="1">
      <c r="A124" s="200" t="s">
        <v>191</v>
      </c>
    </row>
    <row r="125" spans="1:1" ht="28.5" customHeight="1">
      <c r="A125" s="200" t="s">
        <v>204</v>
      </c>
    </row>
    <row r="126" spans="1:1" ht="28.5" customHeight="1">
      <c r="A126" s="200" t="s">
        <v>212</v>
      </c>
    </row>
    <row r="127" spans="1:1" ht="34.5" customHeight="1">
      <c r="A127" s="200" t="s">
        <v>328</v>
      </c>
    </row>
    <row r="128" spans="1:1" ht="28.5" customHeight="1">
      <c r="A128" s="200" t="s">
        <v>213</v>
      </c>
    </row>
    <row r="129" spans="1:1" ht="28.5" customHeight="1"/>
    <row r="130" spans="1:1" ht="28.5" customHeight="1"/>
    <row r="131" spans="1:1" ht="28.5" customHeight="1">
      <c r="A131" s="201" t="s">
        <v>90</v>
      </c>
    </row>
    <row r="132" spans="1:1" ht="28.5" customHeight="1">
      <c r="A132" s="200" t="s">
        <v>89</v>
      </c>
    </row>
    <row r="133" spans="1:1" ht="28.5" customHeight="1">
      <c r="A133" s="200" t="s">
        <v>91</v>
      </c>
    </row>
    <row r="134" spans="1:1" ht="28.5" customHeight="1">
      <c r="A134" s="200" t="s">
        <v>329</v>
      </c>
    </row>
    <row r="135" spans="1:1" ht="21" customHeight="1"/>
    <row r="136" spans="1:1" ht="28.5" customHeight="1">
      <c r="A136" s="200" t="s">
        <v>192</v>
      </c>
    </row>
    <row r="137" spans="1:1" ht="32.25" customHeight="1">
      <c r="A137" s="200" t="s">
        <v>135</v>
      </c>
    </row>
    <row r="138" spans="1:1" ht="31.5" customHeight="1">
      <c r="A138" s="200" t="s">
        <v>139</v>
      </c>
    </row>
    <row r="139" spans="1:1" ht="28.5" customHeight="1"/>
    <row r="140" spans="1:1" ht="28.5" customHeight="1"/>
    <row r="141" spans="1:1" ht="27" customHeight="1"/>
    <row r="142" spans="1:1" ht="27" customHeight="1">
      <c r="A142" s="201" t="s">
        <v>76</v>
      </c>
    </row>
    <row r="143" spans="1:1" ht="25.5" customHeight="1">
      <c r="A143" s="200" t="s">
        <v>56</v>
      </c>
    </row>
    <row r="144" spans="1:1" ht="41.25" customHeight="1">
      <c r="A144" s="200" t="s">
        <v>58</v>
      </c>
    </row>
    <row r="145" spans="1:1" ht="35.25" customHeight="1">
      <c r="A145" s="200" t="s">
        <v>130</v>
      </c>
    </row>
    <row r="146" spans="1:1" ht="35.25" customHeight="1">
      <c r="A146" s="200" t="s">
        <v>133</v>
      </c>
    </row>
    <row r="147" spans="1:1" ht="35.25" customHeight="1">
      <c r="A147" s="200" t="s">
        <v>132</v>
      </c>
    </row>
    <row r="148" spans="1:1" ht="35.25" customHeight="1">
      <c r="A148" s="200" t="s">
        <v>134</v>
      </c>
    </row>
    <row r="149" spans="1:1" ht="35.25" customHeight="1">
      <c r="A149" s="200" t="s">
        <v>198</v>
      </c>
    </row>
    <row r="150" spans="1:1" ht="35.25" customHeight="1"/>
    <row r="151" spans="1:1" ht="35.25" customHeight="1"/>
    <row r="152" spans="1:1" ht="27.75" customHeight="1">
      <c r="A152" s="201" t="s">
        <v>73</v>
      </c>
    </row>
    <row r="153" spans="1:1" ht="26.25" customHeight="1">
      <c r="A153" s="200" t="s">
        <v>74</v>
      </c>
    </row>
    <row r="154" spans="1:1" ht="26.25" customHeight="1">
      <c r="A154" s="200" t="s">
        <v>75</v>
      </c>
    </row>
    <row r="155" spans="1:1" ht="26.25" customHeight="1">
      <c r="A155" s="200" t="s">
        <v>117</v>
      </c>
    </row>
    <row r="156" spans="1:1" ht="26.25" customHeight="1">
      <c r="A156" s="200" t="s">
        <v>330</v>
      </c>
    </row>
    <row r="157" spans="1:1" ht="38.25" customHeight="1">
      <c r="A157" s="200" t="s">
        <v>214</v>
      </c>
    </row>
    <row r="158" spans="1:1" ht="26.25" customHeight="1">
      <c r="A158" s="200" t="s">
        <v>201</v>
      </c>
    </row>
    <row r="159" spans="1:1" ht="26.25" customHeight="1"/>
    <row r="160" spans="1:1" ht="26.25" customHeight="1"/>
    <row r="161" spans="1:1" ht="26.25" customHeight="1">
      <c r="A161" s="201" t="s">
        <v>98</v>
      </c>
    </row>
    <row r="162" spans="1:1" ht="26.25" customHeight="1">
      <c r="A162" s="200" t="s">
        <v>99</v>
      </c>
    </row>
    <row r="163" spans="1:1" ht="26.25" customHeight="1">
      <c r="A163" s="200" t="s">
        <v>100</v>
      </c>
    </row>
    <row r="164" spans="1:1" ht="26.25" customHeight="1">
      <c r="A164" s="200" t="s">
        <v>101</v>
      </c>
    </row>
    <row r="165" spans="1:1" ht="26.25" customHeight="1">
      <c r="A165" s="200" t="s">
        <v>107</v>
      </c>
    </row>
    <row r="166" spans="1:1" ht="26.25" customHeight="1">
      <c r="A166" s="200" t="s">
        <v>108</v>
      </c>
    </row>
    <row r="167" spans="1:1" ht="26.25" customHeight="1">
      <c r="A167" s="200" t="s">
        <v>161</v>
      </c>
    </row>
    <row r="168" spans="1:1" ht="26.25" customHeight="1">
      <c r="A168" s="200" t="s">
        <v>162</v>
      </c>
    </row>
    <row r="169" spans="1:1" ht="26.25" customHeight="1"/>
    <row r="170" spans="1:1" ht="30" customHeight="1"/>
    <row r="171" spans="1:1" ht="29.25" customHeight="1"/>
    <row r="172" spans="1:1" ht="25.5" customHeight="1">
      <c r="A172" s="201" t="s">
        <v>160</v>
      </c>
    </row>
    <row r="173" spans="1:1" ht="29.25" customHeight="1">
      <c r="A173" s="200" t="s">
        <v>227</v>
      </c>
    </row>
    <row r="174" spans="1:1" ht="40.5" customHeight="1">
      <c r="A174" s="200" t="s">
        <v>104</v>
      </c>
    </row>
    <row r="175" spans="1:1" ht="30" customHeight="1">
      <c r="A175" s="200" t="s">
        <v>105</v>
      </c>
    </row>
    <row r="176" spans="1:1" ht="40.5" customHeight="1">
      <c r="A176" s="200" t="s">
        <v>184</v>
      </c>
    </row>
    <row r="177" spans="1:1" ht="27" customHeight="1">
      <c r="A177" s="200" t="s">
        <v>190</v>
      </c>
    </row>
    <row r="178" spans="1:1" ht="31.5" customHeight="1">
      <c r="A178" s="200" t="s">
        <v>113</v>
      </c>
    </row>
    <row r="179" spans="1:1" ht="33.75" customHeight="1">
      <c r="A179" s="200" t="s">
        <v>138</v>
      </c>
    </row>
    <row r="180" spans="1:1" ht="31.5" customHeight="1">
      <c r="A180" s="200" t="s">
        <v>331</v>
      </c>
    </row>
    <row r="181" spans="1:1" ht="28.5" customHeight="1"/>
    <row r="182" spans="1:1" ht="35.25" customHeight="1">
      <c r="A182" s="201" t="s">
        <v>167</v>
      </c>
    </row>
    <row r="183" spans="1:1" ht="35.25" customHeight="1">
      <c r="A183" s="200" t="s">
        <v>115</v>
      </c>
    </row>
    <row r="184" spans="1:1" ht="35.25" customHeight="1">
      <c r="A184" s="200" t="s">
        <v>166</v>
      </c>
    </row>
    <row r="185" spans="1:1" ht="35.25" customHeight="1">
      <c r="A185" s="200" t="s">
        <v>168</v>
      </c>
    </row>
    <row r="186" spans="1:1" ht="29.25" customHeight="1">
      <c r="A186" s="200" t="s">
        <v>199</v>
      </c>
    </row>
    <row r="187" spans="1:1" ht="29.25" customHeight="1">
      <c r="A187" s="200" t="s">
        <v>205</v>
      </c>
    </row>
    <row r="188" spans="1:1" ht="29.25" customHeight="1">
      <c r="A188" s="200" t="s">
        <v>206</v>
      </c>
    </row>
    <row r="189" spans="1:1" ht="29.25" customHeight="1">
      <c r="A189" s="200" t="s">
        <v>207</v>
      </c>
    </row>
    <row r="190" spans="1:1" ht="29.25" customHeight="1">
      <c r="A190" s="200" t="s">
        <v>218</v>
      </c>
    </row>
    <row r="191" spans="1:1" ht="26.25" customHeight="1">
      <c r="A191" s="200" t="s">
        <v>208</v>
      </c>
    </row>
    <row r="192" spans="1:1" ht="31.5" customHeight="1">
      <c r="A192" s="200" t="s">
        <v>209</v>
      </c>
    </row>
    <row r="193" spans="1:1" ht="31.5" customHeight="1">
      <c r="A193" s="200" t="s">
        <v>332</v>
      </c>
    </row>
    <row r="194" spans="1:1" ht="31.5" customHeight="1">
      <c r="A194" s="200" t="s">
        <v>210</v>
      </c>
    </row>
    <row r="195" spans="1:1" ht="31.5" customHeight="1">
      <c r="A195" s="200" t="s">
        <v>211</v>
      </c>
    </row>
    <row r="196" spans="1:1" ht="31.5" customHeight="1">
      <c r="A196" s="200" t="s">
        <v>216</v>
      </c>
    </row>
    <row r="197" spans="1:1" ht="38.25" customHeight="1">
      <c r="A197" s="200" t="s">
        <v>217</v>
      </c>
    </row>
    <row r="198" spans="1:1" ht="31.5" customHeight="1">
      <c r="A198" s="200" t="s">
        <v>219</v>
      </c>
    </row>
    <row r="199" spans="1:1" ht="31.5" customHeight="1">
      <c r="A199" s="200" t="s">
        <v>220</v>
      </c>
    </row>
    <row r="200" spans="1:1" ht="31.5" customHeight="1">
      <c r="A200" s="200" t="s">
        <v>223</v>
      </c>
    </row>
    <row r="201" spans="1:1" ht="31.5" customHeight="1">
      <c r="A201" s="200" t="s">
        <v>221</v>
      </c>
    </row>
    <row r="202" spans="1:1" ht="31.5" customHeight="1">
      <c r="A202" s="200" t="s">
        <v>222</v>
      </c>
    </row>
    <row r="203" spans="1:1" ht="31.5" customHeight="1"/>
    <row r="204" spans="1:1" ht="26.25" customHeight="1"/>
    <row r="205" spans="1:1" ht="33.75" customHeight="1">
      <c r="A205" s="201" t="s">
        <v>163</v>
      </c>
    </row>
    <row r="206" spans="1:1" ht="30" customHeight="1">
      <c r="A206" s="200" t="s">
        <v>112</v>
      </c>
    </row>
    <row r="207" spans="1:1" ht="29.25" customHeight="1">
      <c r="A207" s="200" t="s">
        <v>231</v>
      </c>
    </row>
    <row r="208" spans="1:1" ht="31.5" customHeight="1"/>
    <row r="209" spans="1:1" ht="26.25" customHeight="1"/>
    <row r="210" spans="1:1" ht="30.75" customHeight="1">
      <c r="A210" s="201" t="s">
        <v>164</v>
      </c>
    </row>
    <row r="211" spans="1:1" ht="30" customHeight="1">
      <c r="A211" s="200" t="s">
        <v>114</v>
      </c>
    </row>
    <row r="212" spans="1:1" ht="28.5" customHeight="1">
      <c r="A212" s="200" t="s">
        <v>169</v>
      </c>
    </row>
    <row r="213" spans="1:1" ht="30" customHeight="1">
      <c r="A213" s="200" t="s">
        <v>175</v>
      </c>
    </row>
    <row r="214" spans="1:1" ht="30.75" customHeight="1">
      <c r="A214" s="200" t="s">
        <v>176</v>
      </c>
    </row>
    <row r="215" spans="1:1" ht="27" customHeight="1">
      <c r="A215" s="200" t="s">
        <v>177</v>
      </c>
    </row>
    <row r="216" spans="1:1" ht="29.25" customHeight="1">
      <c r="A216" s="200" t="s">
        <v>178</v>
      </c>
    </row>
    <row r="217" spans="1:1" ht="30" customHeight="1"/>
    <row r="218" spans="1:1" ht="30" customHeight="1"/>
    <row r="219" spans="1:1" ht="26.25" customHeight="1"/>
    <row r="220" spans="1:1" ht="27.75" customHeigh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8"/>
  <sheetViews>
    <sheetView view="pageBreakPreview" zoomScaleNormal="100" zoomScaleSheetLayoutView="100" workbookViewId="0">
      <selection activeCell="B5" sqref="B5:B13"/>
    </sheetView>
  </sheetViews>
  <sheetFormatPr defaultRowHeight="12.75"/>
  <cols>
    <col min="1" max="1" width="6.28515625" customWidth="1"/>
    <col min="2" max="2" width="25.140625" customWidth="1"/>
    <col min="3" max="3" width="35.5703125" customWidth="1"/>
    <col min="4" max="4" width="13" customWidth="1"/>
    <col min="5" max="5" width="16.28515625" customWidth="1"/>
    <col min="6" max="6" width="18.5703125" customWidth="1"/>
  </cols>
  <sheetData>
    <row r="1" spans="1:6" ht="24" customHeight="1">
      <c r="A1" s="457" t="s">
        <v>28</v>
      </c>
      <c r="B1" s="424"/>
      <c r="C1" s="424"/>
      <c r="D1" s="424"/>
      <c r="E1" s="424"/>
    </row>
    <row r="2" spans="1:6" ht="16.5" customHeight="1">
      <c r="A2" s="462"/>
      <c r="B2" s="463"/>
      <c r="C2" s="463"/>
      <c r="D2" s="463"/>
      <c r="E2" s="463"/>
    </row>
    <row r="3" spans="1:6" ht="70.5" customHeight="1">
      <c r="A3" s="173" t="s">
        <v>6</v>
      </c>
      <c r="B3" s="171" t="s">
        <v>29</v>
      </c>
      <c r="C3" s="171" t="s">
        <v>17</v>
      </c>
      <c r="D3" s="212" t="s">
        <v>339</v>
      </c>
      <c r="E3" s="213" t="s">
        <v>30</v>
      </c>
      <c r="F3" s="212" t="s">
        <v>283</v>
      </c>
    </row>
    <row r="4" spans="1:6" ht="25.5" customHeight="1">
      <c r="A4" s="448" t="s">
        <v>367</v>
      </c>
      <c r="B4" s="449"/>
      <c r="C4" s="449"/>
      <c r="D4" s="449"/>
      <c r="E4" s="449"/>
      <c r="F4" s="450"/>
    </row>
    <row r="5" spans="1:6" ht="30.75" customHeight="1">
      <c r="A5" s="459" t="s">
        <v>10</v>
      </c>
      <c r="B5" s="427" t="s">
        <v>377</v>
      </c>
      <c r="C5" s="177" t="s">
        <v>291</v>
      </c>
      <c r="D5" s="358">
        <v>0.85</v>
      </c>
      <c r="E5" s="441" t="s">
        <v>343</v>
      </c>
      <c r="F5" s="454" t="s">
        <v>356</v>
      </c>
    </row>
    <row r="6" spans="1:6" ht="28.5" customHeight="1">
      <c r="A6" s="460"/>
      <c r="B6" s="428"/>
      <c r="C6" s="177" t="s">
        <v>290</v>
      </c>
      <c r="D6" s="358">
        <v>0.85</v>
      </c>
      <c r="E6" s="442"/>
      <c r="F6" s="455"/>
    </row>
    <row r="7" spans="1:6" ht="30.75" customHeight="1">
      <c r="A7" s="460"/>
      <c r="B7" s="428"/>
      <c r="C7" s="177" t="s">
        <v>366</v>
      </c>
      <c r="D7" s="358">
        <v>0.85</v>
      </c>
      <c r="E7" s="442"/>
      <c r="F7" s="455"/>
    </row>
    <row r="8" spans="1:6" ht="18" customHeight="1">
      <c r="A8" s="460"/>
      <c r="B8" s="428"/>
      <c r="C8" s="177" t="s">
        <v>293</v>
      </c>
      <c r="D8" s="391">
        <v>80000</v>
      </c>
      <c r="E8" s="442"/>
      <c r="F8" s="455"/>
    </row>
    <row r="9" spans="1:6" ht="29.25" customHeight="1">
      <c r="A9" s="460"/>
      <c r="B9" s="428"/>
      <c r="C9" s="177" t="s">
        <v>341</v>
      </c>
      <c r="D9" s="390" t="s">
        <v>294</v>
      </c>
      <c r="E9" s="442"/>
      <c r="F9" s="455"/>
    </row>
    <row r="10" spans="1:6" ht="19.5" customHeight="1">
      <c r="A10" s="460"/>
      <c r="B10" s="428"/>
      <c r="C10" s="177" t="s">
        <v>368</v>
      </c>
      <c r="D10" s="358">
        <v>0.2</v>
      </c>
      <c r="E10" s="442"/>
      <c r="F10" s="455"/>
    </row>
    <row r="11" spans="1:6" ht="19.5" customHeight="1">
      <c r="A11" s="460"/>
      <c r="B11" s="428"/>
      <c r="C11" s="177" t="s">
        <v>292</v>
      </c>
      <c r="D11" s="358">
        <v>0.3</v>
      </c>
      <c r="E11" s="442"/>
      <c r="F11" s="455"/>
    </row>
    <row r="12" spans="1:6" ht="30" customHeight="1">
      <c r="A12" s="460"/>
      <c r="B12" s="428"/>
      <c r="C12" s="177" t="s">
        <v>298</v>
      </c>
      <c r="D12" s="358">
        <v>0.5</v>
      </c>
      <c r="E12" s="442"/>
      <c r="F12" s="455"/>
    </row>
    <row r="13" spans="1:6" ht="19.5" customHeight="1">
      <c r="A13" s="460"/>
      <c r="B13" s="428"/>
      <c r="C13" s="177" t="s">
        <v>299</v>
      </c>
      <c r="D13" s="390">
        <v>8000</v>
      </c>
      <c r="E13" s="442"/>
      <c r="F13" s="456"/>
    </row>
    <row r="14" spans="1:6" ht="55.5" customHeight="1">
      <c r="A14" s="176" t="s">
        <v>11</v>
      </c>
      <c r="B14" s="427" t="s">
        <v>375</v>
      </c>
      <c r="C14" s="177" t="s">
        <v>234</v>
      </c>
      <c r="D14" s="358">
        <v>0.85</v>
      </c>
      <c r="E14" s="441" t="s">
        <v>343</v>
      </c>
      <c r="F14" s="451" t="s">
        <v>347</v>
      </c>
    </row>
    <row r="15" spans="1:6" ht="44.25" customHeight="1">
      <c r="A15" s="211"/>
      <c r="B15" s="428"/>
      <c r="C15" s="177" t="s">
        <v>295</v>
      </c>
      <c r="D15" s="358">
        <v>0.85</v>
      </c>
      <c r="E15" s="442"/>
      <c r="F15" s="452"/>
    </row>
    <row r="16" spans="1:6" ht="45" customHeight="1">
      <c r="A16" s="58"/>
      <c r="B16" s="428"/>
      <c r="C16" s="177" t="s">
        <v>296</v>
      </c>
      <c r="D16" s="358">
        <v>0.85</v>
      </c>
      <c r="E16" s="442"/>
      <c r="F16" s="452"/>
    </row>
    <row r="17" spans="1:6" ht="30" customHeight="1">
      <c r="A17" s="58"/>
      <c r="B17" s="428"/>
      <c r="C17" s="177" t="s">
        <v>297</v>
      </c>
      <c r="D17" s="391">
        <v>8000</v>
      </c>
      <c r="E17" s="442"/>
      <c r="F17" s="452"/>
    </row>
    <row r="18" spans="1:6" ht="21.75" customHeight="1">
      <c r="A18" s="58"/>
      <c r="B18" s="428"/>
      <c r="C18" s="177" t="s">
        <v>307</v>
      </c>
      <c r="D18" s="390">
        <v>200</v>
      </c>
      <c r="E18" s="442"/>
      <c r="F18" s="452"/>
    </row>
    <row r="19" spans="1:6" ht="32.25" customHeight="1">
      <c r="A19" s="58"/>
      <c r="B19" s="429"/>
      <c r="C19" s="177" t="s">
        <v>342</v>
      </c>
      <c r="D19" s="391">
        <v>10000</v>
      </c>
      <c r="E19" s="442"/>
      <c r="F19" s="452"/>
    </row>
    <row r="20" spans="1:6" ht="30" customHeight="1">
      <c r="A20" s="58"/>
      <c r="B20" s="429"/>
      <c r="C20" s="177" t="s">
        <v>340</v>
      </c>
      <c r="D20" s="406">
        <v>2</v>
      </c>
      <c r="E20" s="442"/>
      <c r="F20" s="453"/>
    </row>
    <row r="21" spans="1:6" ht="42" customHeight="1">
      <c r="A21" s="459" t="s">
        <v>12</v>
      </c>
      <c r="B21" s="427" t="s">
        <v>31</v>
      </c>
      <c r="C21" s="177" t="s">
        <v>300</v>
      </c>
      <c r="D21" s="358">
        <v>0.85</v>
      </c>
      <c r="E21" s="441" t="s">
        <v>337</v>
      </c>
      <c r="F21" s="451" t="s">
        <v>348</v>
      </c>
    </row>
    <row r="22" spans="1:6" ht="31.5" customHeight="1">
      <c r="A22" s="464"/>
      <c r="B22" s="428"/>
      <c r="C22" s="177" t="s">
        <v>308</v>
      </c>
      <c r="D22" s="390">
        <v>300</v>
      </c>
      <c r="E22" s="442"/>
      <c r="F22" s="453"/>
    </row>
    <row r="23" spans="1:6" ht="44.25" customHeight="1">
      <c r="A23" s="459" t="s">
        <v>13</v>
      </c>
      <c r="B23" s="427" t="s">
        <v>378</v>
      </c>
      <c r="C23" s="177" t="s">
        <v>385</v>
      </c>
      <c r="D23" s="358">
        <v>0.85</v>
      </c>
      <c r="E23" s="441" t="s">
        <v>344</v>
      </c>
      <c r="F23" s="451" t="s">
        <v>349</v>
      </c>
    </row>
    <row r="24" spans="1:6" ht="18" customHeight="1">
      <c r="A24" s="460"/>
      <c r="B24" s="428"/>
      <c r="C24" s="177" t="s">
        <v>305</v>
      </c>
      <c r="D24" s="391">
        <v>10000</v>
      </c>
      <c r="E24" s="442"/>
      <c r="F24" s="452"/>
    </row>
    <row r="25" spans="1:6" ht="28.5" customHeight="1">
      <c r="A25" s="460"/>
      <c r="B25" s="428"/>
      <c r="C25" s="177" t="s">
        <v>306</v>
      </c>
      <c r="D25" s="391">
        <v>6</v>
      </c>
      <c r="E25" s="442"/>
      <c r="F25" s="453"/>
    </row>
    <row r="26" spans="1:6" ht="31.5" customHeight="1">
      <c r="A26" s="459" t="s">
        <v>14</v>
      </c>
      <c r="B26" s="427" t="s">
        <v>289</v>
      </c>
      <c r="C26" s="177" t="s">
        <v>232</v>
      </c>
      <c r="D26" s="358">
        <v>0.85</v>
      </c>
      <c r="E26" s="441" t="s">
        <v>345</v>
      </c>
      <c r="F26" s="451" t="s">
        <v>350</v>
      </c>
    </row>
    <row r="27" spans="1:6" ht="21" customHeight="1">
      <c r="A27" s="460"/>
      <c r="B27" s="429"/>
      <c r="C27" s="177" t="s">
        <v>303</v>
      </c>
      <c r="D27" s="391">
        <v>56000</v>
      </c>
      <c r="E27" s="442"/>
      <c r="F27" s="452"/>
    </row>
    <row r="28" spans="1:6" ht="18.75" customHeight="1">
      <c r="A28" s="460"/>
      <c r="B28" s="429"/>
      <c r="C28" s="177" t="s">
        <v>304</v>
      </c>
      <c r="D28" s="391">
        <v>50000</v>
      </c>
      <c r="E28" s="442"/>
      <c r="F28" s="452"/>
    </row>
    <row r="29" spans="1:6" ht="44.25" customHeight="1">
      <c r="A29" s="460"/>
      <c r="B29" s="429"/>
      <c r="C29" s="177" t="s">
        <v>309</v>
      </c>
      <c r="D29" s="390">
        <v>400</v>
      </c>
      <c r="E29" s="442"/>
      <c r="F29" s="452"/>
    </row>
    <row r="30" spans="1:6" ht="29.25" customHeight="1">
      <c r="A30" s="461"/>
      <c r="B30" s="458"/>
      <c r="C30" s="177" t="s">
        <v>302</v>
      </c>
      <c r="D30" s="390">
        <v>5000</v>
      </c>
      <c r="E30" s="442"/>
      <c r="F30" s="453"/>
    </row>
    <row r="31" spans="1:6" ht="18.75" customHeight="1">
      <c r="A31" s="459" t="s">
        <v>15</v>
      </c>
      <c r="B31" s="427" t="s">
        <v>376</v>
      </c>
      <c r="C31" s="177" t="s">
        <v>301</v>
      </c>
      <c r="D31" s="392">
        <v>6</v>
      </c>
      <c r="E31" s="441" t="s">
        <v>346</v>
      </c>
      <c r="F31" s="451" t="s">
        <v>353</v>
      </c>
    </row>
    <row r="32" spans="1:6" ht="30.75" customHeight="1">
      <c r="A32" s="473"/>
      <c r="B32" s="429"/>
      <c r="C32" s="177" t="s">
        <v>265</v>
      </c>
      <c r="D32" s="392">
        <v>2</v>
      </c>
      <c r="E32" s="442"/>
      <c r="F32" s="452"/>
    </row>
    <row r="33" spans="1:6" ht="45.75" customHeight="1">
      <c r="A33" s="474"/>
      <c r="B33" s="458"/>
      <c r="C33" s="177" t="s">
        <v>310</v>
      </c>
      <c r="D33" s="392">
        <v>2</v>
      </c>
      <c r="E33" s="443"/>
      <c r="F33" s="453"/>
    </row>
    <row r="34" spans="1:6" ht="24.75" customHeight="1">
      <c r="A34" s="448" t="s">
        <v>285</v>
      </c>
      <c r="B34" s="449"/>
      <c r="C34" s="449"/>
      <c r="D34" s="449"/>
      <c r="E34" s="449"/>
      <c r="F34" s="450"/>
    </row>
    <row r="35" spans="1:6" ht="57" customHeight="1">
      <c r="A35" s="439" t="s">
        <v>16</v>
      </c>
      <c r="B35" s="444" t="s">
        <v>32</v>
      </c>
      <c r="C35" s="190" t="s">
        <v>338</v>
      </c>
      <c r="D35" s="405">
        <v>200000</v>
      </c>
      <c r="E35" s="446" t="s">
        <v>236</v>
      </c>
      <c r="F35" s="468" t="s">
        <v>354</v>
      </c>
    </row>
    <row r="36" spans="1:6" ht="24" customHeight="1">
      <c r="A36" s="440"/>
      <c r="B36" s="445"/>
      <c r="C36" s="190" t="s">
        <v>50</v>
      </c>
      <c r="D36" s="389"/>
      <c r="E36" s="447"/>
      <c r="F36" s="453"/>
    </row>
    <row r="37" spans="1:6" ht="27" customHeight="1">
      <c r="A37" s="436" t="s">
        <v>284</v>
      </c>
      <c r="B37" s="437"/>
      <c r="C37" s="437"/>
      <c r="D37" s="437"/>
      <c r="E37" s="437"/>
      <c r="F37" s="438"/>
    </row>
    <row r="38" spans="1:6" ht="41.25" customHeight="1">
      <c r="A38" s="470" t="s">
        <v>33</v>
      </c>
      <c r="B38" s="430" t="s">
        <v>34</v>
      </c>
      <c r="C38" s="191" t="s">
        <v>233</v>
      </c>
      <c r="D38" s="409">
        <v>1</v>
      </c>
      <c r="E38" s="433" t="s">
        <v>236</v>
      </c>
      <c r="F38" s="469" t="s">
        <v>355</v>
      </c>
    </row>
    <row r="39" spans="1:6" ht="27" customHeight="1">
      <c r="A39" s="471"/>
      <c r="B39" s="431"/>
      <c r="C39" s="191" t="s">
        <v>51</v>
      </c>
      <c r="D39" s="409">
        <v>1</v>
      </c>
      <c r="E39" s="434"/>
      <c r="F39" s="466"/>
    </row>
    <row r="40" spans="1:6" ht="21.75" customHeight="1">
      <c r="A40" s="471"/>
      <c r="B40" s="431"/>
      <c r="C40" s="191" t="s">
        <v>52</v>
      </c>
      <c r="D40" s="408">
        <v>20</v>
      </c>
      <c r="E40" s="434"/>
      <c r="F40" s="466"/>
    </row>
    <row r="41" spans="1:6" ht="28.5" customHeight="1">
      <c r="A41" s="472"/>
      <c r="B41" s="432"/>
      <c r="C41" s="393" t="s">
        <v>53</v>
      </c>
      <c r="D41" s="410">
        <v>3</v>
      </c>
      <c r="E41" s="435"/>
      <c r="F41" s="467"/>
    </row>
    <row r="42" spans="1:6" ht="27" customHeight="1">
      <c r="A42" s="449" t="s">
        <v>286</v>
      </c>
      <c r="B42" s="449"/>
      <c r="C42" s="449"/>
      <c r="D42" s="449"/>
      <c r="E42" s="449"/>
      <c r="F42" s="449"/>
    </row>
    <row r="43" spans="1:6" ht="21.75" customHeight="1">
      <c r="A43" s="478" t="s">
        <v>18</v>
      </c>
      <c r="B43" s="481" t="s">
        <v>379</v>
      </c>
      <c r="C43" s="195" t="s">
        <v>264</v>
      </c>
      <c r="D43" s="411"/>
      <c r="E43" s="475" t="s">
        <v>236</v>
      </c>
      <c r="F43" s="465" t="s">
        <v>323</v>
      </c>
    </row>
    <row r="44" spans="1:6" ht="18.75" customHeight="1">
      <c r="A44" s="479"/>
      <c r="B44" s="482"/>
      <c r="C44" s="192" t="s">
        <v>263</v>
      </c>
      <c r="D44" s="411"/>
      <c r="E44" s="476"/>
      <c r="F44" s="466"/>
    </row>
    <row r="45" spans="1:6" ht="53.25" customHeight="1">
      <c r="A45" s="480"/>
      <c r="B45" s="483"/>
      <c r="C45" s="192" t="s">
        <v>311</v>
      </c>
      <c r="D45" s="412">
        <v>5</v>
      </c>
      <c r="E45" s="477"/>
      <c r="F45" s="467"/>
    </row>
    <row r="46" spans="1:6" ht="15">
      <c r="A46" s="57"/>
    </row>
    <row r="48" spans="1:6" ht="14.25">
      <c r="A48" s="56"/>
    </row>
  </sheetData>
  <mergeCells count="41">
    <mergeCell ref="F43:F45"/>
    <mergeCell ref="F23:F25"/>
    <mergeCell ref="F26:F30"/>
    <mergeCell ref="F31:F33"/>
    <mergeCell ref="F35:F36"/>
    <mergeCell ref="F38:F41"/>
    <mergeCell ref="A42:F42"/>
    <mergeCell ref="B31:B33"/>
    <mergeCell ref="A38:A41"/>
    <mergeCell ref="A31:A33"/>
    <mergeCell ref="E43:E45"/>
    <mergeCell ref="A43:A45"/>
    <mergeCell ref="B43:B45"/>
    <mergeCell ref="F5:F13"/>
    <mergeCell ref="A1:E1"/>
    <mergeCell ref="B26:B30"/>
    <mergeCell ref="A26:A30"/>
    <mergeCell ref="E26:E30"/>
    <mergeCell ref="E21:E22"/>
    <mergeCell ref="A2:E2"/>
    <mergeCell ref="B23:B25"/>
    <mergeCell ref="A23:A25"/>
    <mergeCell ref="A4:F4"/>
    <mergeCell ref="E23:E25"/>
    <mergeCell ref="E5:E13"/>
    <mergeCell ref="E14:E20"/>
    <mergeCell ref="A21:A22"/>
    <mergeCell ref="A5:A13"/>
    <mergeCell ref="B5:B13"/>
    <mergeCell ref="B21:B22"/>
    <mergeCell ref="B14:B20"/>
    <mergeCell ref="B38:B41"/>
    <mergeCell ref="E38:E41"/>
    <mergeCell ref="A37:F37"/>
    <mergeCell ref="A35:A36"/>
    <mergeCell ref="E31:E33"/>
    <mergeCell ref="B35:B36"/>
    <mergeCell ref="E35:E36"/>
    <mergeCell ref="A34:F34"/>
    <mergeCell ref="F14:F20"/>
    <mergeCell ref="F21:F22"/>
  </mergeCells>
  <phoneticPr fontId="0" type="noConversion"/>
  <hyperlinks>
    <hyperlink ref="B5:B13" location="'Community Perspective results'!A4" display="More people from all parts of the community visit Valence House &amp; Eastbury Manor and have an enjoyable, rewarding &amp; safe experience"/>
    <hyperlink ref="B14:B20" location="'Community Perspective results'!A15" display="More people engage with the history of Warnedowne to provoke thought &amp; emotions and develop their pride &amp; understanding of the heritage of the area"/>
    <hyperlink ref="B21:B22" location="'Community Perspective results'!A24" display="More people come together to socialise"/>
    <hyperlink ref="B23:B25" location="'Community Perspective results'!A28" display="People learn, develop, socialise &amp; contribute to society through volunteering"/>
    <hyperlink ref="B26:B30" location="'Community Perspective results'!A33" display="People have easy access to information about the heritage of Warnedowne"/>
    <hyperlink ref="B31:B33" location="'Community Perspective results'!A38" display="The physical and intellectual history of Warnedowne is preserved and interpreted"/>
    <hyperlink ref="B35:B36" location="'Financial Perspective results'!A4" display="Sustainable financial position"/>
    <hyperlink ref="B38:B40" location="'Staff Perspective results'!A4" display="Good quality sustainable jobs for people, with the opportunity to develop high professional standards"/>
    <hyperlink ref="B43:B45" location="'Environment Perspective results'!A4" display="Reduced negative impact on the environment from the facilities &amp; operation"/>
  </hyperlinks>
  <printOptions horizontalCentered="1"/>
  <pageMargins left="0.74803149606299213" right="0.74803149606299213" top="0.39370078740157483" bottom="0.39370078740157483" header="0.51181102362204722" footer="0.51181102362204722"/>
  <pageSetup paperSize="9" scale="75" orientation="portrait" copies="13" r:id="rId1"/>
  <headerFooter alignWithMargins="0">
    <oddFooter>&amp;R&amp;P</oddFooter>
  </headerFooter>
  <rowBreaks count="1" manualBreakCount="1">
    <brk id="3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pane ySplit="2" topLeftCell="A3" activePane="bottomLeft" state="frozen"/>
      <selection activeCell="C1" sqref="C1"/>
      <selection pane="bottomLeft" sqref="A1:H1"/>
    </sheetView>
  </sheetViews>
  <sheetFormatPr defaultRowHeight="12.75"/>
  <cols>
    <col min="1" max="1" width="5.5703125" customWidth="1"/>
    <col min="2" max="2" width="50.28515625" style="226" customWidth="1"/>
    <col min="3" max="3" width="37.5703125" style="226" customWidth="1"/>
    <col min="4" max="4" width="8.140625" customWidth="1"/>
    <col min="5" max="5" width="12.85546875" customWidth="1"/>
    <col min="6" max="6" width="9.85546875" customWidth="1"/>
    <col min="7" max="7" width="11" customWidth="1"/>
    <col min="8" max="8" width="18.140625" customWidth="1"/>
    <col min="9" max="9" width="14" customWidth="1"/>
  </cols>
  <sheetData>
    <row r="1" spans="1:9" ht="36.75" customHeight="1" thickBot="1">
      <c r="A1" s="484" t="s">
        <v>42</v>
      </c>
      <c r="B1" s="485"/>
      <c r="C1" s="485"/>
      <c r="D1" s="485"/>
      <c r="E1" s="485"/>
      <c r="F1" s="485"/>
      <c r="G1" s="485"/>
      <c r="H1" s="485"/>
    </row>
    <row r="2" spans="1:9" ht="78.75" customHeight="1" thickBot="1">
      <c r="A2" s="142" t="s">
        <v>6</v>
      </c>
      <c r="B2" s="225" t="s">
        <v>48</v>
      </c>
      <c r="C2" s="256" t="s">
        <v>43</v>
      </c>
      <c r="D2" s="143" t="s">
        <v>45</v>
      </c>
      <c r="E2" s="143" t="s">
        <v>261</v>
      </c>
      <c r="F2" s="143" t="s">
        <v>26</v>
      </c>
      <c r="G2" s="150" t="s">
        <v>44</v>
      </c>
      <c r="H2" s="145" t="s">
        <v>27</v>
      </c>
      <c r="I2" s="254"/>
    </row>
    <row r="3" spans="1:9" ht="42" customHeight="1">
      <c r="A3" s="185"/>
      <c r="B3" s="180"/>
      <c r="C3" s="395"/>
      <c r="D3" s="396"/>
      <c r="E3" s="194"/>
      <c r="F3" s="227"/>
      <c r="G3" s="186"/>
      <c r="H3" s="187"/>
    </row>
    <row r="4" spans="1:9" ht="58.5" customHeight="1">
      <c r="A4" s="188"/>
      <c r="B4" s="217"/>
      <c r="C4" s="400"/>
      <c r="D4" s="394"/>
      <c r="E4" s="394"/>
      <c r="F4" s="359"/>
      <c r="G4" s="189"/>
      <c r="H4" s="149"/>
    </row>
    <row r="5" spans="1:9" ht="63.75" customHeight="1">
      <c r="A5" s="146"/>
      <c r="B5" s="217"/>
      <c r="C5" s="189"/>
      <c r="D5" s="193"/>
      <c r="E5" s="193"/>
      <c r="F5" s="181"/>
      <c r="G5" s="189"/>
      <c r="H5" s="183"/>
    </row>
    <row r="6" spans="1:9" ht="83.25" customHeight="1">
      <c r="A6" s="182"/>
      <c r="B6" s="214"/>
      <c r="C6" s="227"/>
      <c r="D6" s="194"/>
      <c r="E6" s="194"/>
      <c r="F6" s="181"/>
      <c r="G6" s="189"/>
      <c r="H6" s="183"/>
    </row>
    <row r="7" spans="1:9" ht="48.75" customHeight="1">
      <c r="A7" s="185"/>
      <c r="B7" s="255"/>
      <c r="C7" s="189"/>
      <c r="D7" s="193"/>
      <c r="E7" s="193"/>
      <c r="F7" s="189"/>
      <c r="G7" s="189"/>
      <c r="H7" s="147"/>
    </row>
    <row r="8" spans="1:9" ht="80.25" customHeight="1">
      <c r="A8" s="182"/>
      <c r="B8" s="216"/>
      <c r="C8" s="232"/>
      <c r="D8" s="210"/>
      <c r="E8" s="210"/>
      <c r="F8" s="232"/>
      <c r="G8" s="227"/>
      <c r="H8" s="183"/>
    </row>
    <row r="9" spans="1:9" ht="47.25" customHeight="1">
      <c r="A9" s="218"/>
      <c r="B9" s="216"/>
      <c r="C9" s="232"/>
      <c r="D9" s="210"/>
      <c r="E9" s="210"/>
      <c r="F9" s="232"/>
      <c r="G9" s="189"/>
      <c r="H9" s="183"/>
    </row>
    <row r="10" spans="1:9" ht="51" customHeight="1">
      <c r="A10" s="218"/>
      <c r="B10" s="216"/>
      <c r="C10" s="232"/>
      <c r="D10" s="210"/>
      <c r="E10" s="210"/>
      <c r="F10" s="397"/>
      <c r="G10" s="189"/>
      <c r="H10" s="183"/>
    </row>
    <row r="11" spans="1:9" ht="40.5" customHeight="1">
      <c r="A11" s="185"/>
      <c r="B11" s="255"/>
      <c r="C11" s="232"/>
      <c r="D11" s="210"/>
      <c r="E11" s="210"/>
      <c r="F11" s="361"/>
      <c r="G11" s="189"/>
      <c r="H11" s="147"/>
    </row>
    <row r="12" spans="1:9" ht="43.5" customHeight="1">
      <c r="A12" s="218"/>
      <c r="B12" s="214"/>
      <c r="C12" s="361"/>
      <c r="D12" s="210"/>
      <c r="E12" s="210"/>
      <c r="F12" s="361"/>
      <c r="G12" s="189"/>
      <c r="H12" s="183"/>
    </row>
    <row r="13" spans="1:9" ht="41.25" customHeight="1">
      <c r="A13" s="218"/>
      <c r="B13" s="214"/>
      <c r="C13" s="232"/>
      <c r="D13" s="210"/>
      <c r="E13" s="210"/>
      <c r="F13" s="232"/>
      <c r="G13" s="189"/>
      <c r="H13" s="183"/>
    </row>
    <row r="14" spans="1:9" ht="50.25" customHeight="1">
      <c r="A14" s="218"/>
      <c r="B14" s="214"/>
      <c r="C14" s="232"/>
      <c r="D14" s="210"/>
      <c r="E14" s="210"/>
      <c r="F14" s="232"/>
      <c r="G14" s="189"/>
      <c r="H14" s="183"/>
    </row>
    <row r="15" spans="1:9" ht="46.5" customHeight="1">
      <c r="A15" s="218"/>
      <c r="B15" s="214"/>
      <c r="C15" s="232"/>
      <c r="D15" s="210"/>
      <c r="E15" s="210"/>
      <c r="F15" s="232"/>
      <c r="G15" s="189"/>
      <c r="H15" s="183"/>
    </row>
    <row r="16" spans="1:9" ht="52.5" customHeight="1">
      <c r="A16" s="218"/>
      <c r="B16" s="214"/>
      <c r="C16" s="232"/>
      <c r="D16" s="210"/>
      <c r="E16" s="210"/>
      <c r="F16" s="232"/>
      <c r="G16" s="189"/>
      <c r="H16" s="183"/>
    </row>
    <row r="17" spans="1:8" ht="57.75" customHeight="1">
      <c r="A17" s="218"/>
      <c r="B17" s="214"/>
      <c r="C17" s="232"/>
      <c r="D17" s="210"/>
      <c r="E17" s="210"/>
      <c r="F17" s="232"/>
      <c r="G17" s="189"/>
      <c r="H17" s="183"/>
    </row>
    <row r="18" spans="1:8" ht="50.25" customHeight="1">
      <c r="A18" s="218"/>
      <c r="B18" s="214"/>
      <c r="C18" s="232"/>
      <c r="D18" s="210"/>
      <c r="E18" s="210"/>
      <c r="F18" s="232"/>
      <c r="G18" s="189"/>
      <c r="H18" s="183"/>
    </row>
    <row r="19" spans="1:8" ht="54" customHeight="1">
      <c r="A19" s="218"/>
      <c r="B19" s="216"/>
      <c r="C19" s="181"/>
      <c r="D19" s="193"/>
      <c r="E19" s="193"/>
      <c r="F19" s="181"/>
      <c r="G19" s="189"/>
      <c r="H19" s="183"/>
    </row>
    <row r="20" spans="1:8" ht="44.25" customHeight="1">
      <c r="A20" s="185"/>
      <c r="B20" s="255"/>
      <c r="C20" s="360"/>
      <c r="D20" s="194"/>
      <c r="E20" s="194"/>
      <c r="F20" s="360"/>
      <c r="G20" s="189"/>
      <c r="H20" s="183"/>
    </row>
    <row r="21" spans="1:8" ht="75.75" customHeight="1" thickBot="1">
      <c r="A21" s="219"/>
      <c r="B21" s="215"/>
      <c r="C21" s="184"/>
      <c r="D21" s="398"/>
      <c r="E21" s="398"/>
      <c r="F21" s="184"/>
      <c r="G21" s="334"/>
      <c r="H21" s="148"/>
    </row>
  </sheetData>
  <mergeCells count="1">
    <mergeCell ref="A1:H1"/>
  </mergeCells>
  <phoneticPr fontId="27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Normal="100" workbookViewId="0">
      <selection sqref="A1:G1"/>
    </sheetView>
  </sheetViews>
  <sheetFormatPr defaultRowHeight="12.75"/>
  <cols>
    <col min="1" max="1" width="5.42578125" customWidth="1"/>
    <col min="2" max="2" width="25.42578125" style="226" customWidth="1"/>
    <col min="3" max="3" width="50.7109375" customWidth="1"/>
    <col min="4" max="4" width="17.7109375" customWidth="1"/>
    <col min="5" max="5" width="16" customWidth="1"/>
    <col min="6" max="6" width="16.28515625" customWidth="1"/>
    <col min="7" max="7" width="19" customWidth="1"/>
  </cols>
  <sheetData>
    <row r="1" spans="1:7" ht="36" customHeight="1">
      <c r="A1" s="511" t="s">
        <v>49</v>
      </c>
      <c r="B1" s="512"/>
      <c r="C1" s="512"/>
      <c r="D1" s="512"/>
      <c r="E1" s="512"/>
      <c r="F1" s="512"/>
      <c r="G1" s="512"/>
    </row>
    <row r="2" spans="1:7" ht="48" customHeight="1" thickBot="1">
      <c r="A2" s="501" t="s">
        <v>374</v>
      </c>
      <c r="B2" s="501"/>
      <c r="C2" s="501"/>
      <c r="D2" s="501"/>
      <c r="E2" s="501"/>
      <c r="F2" s="501"/>
      <c r="G2" s="502"/>
    </row>
    <row r="3" spans="1:7" ht="62.25" customHeight="1" thickBot="1">
      <c r="A3" s="142" t="s">
        <v>6</v>
      </c>
      <c r="B3" s="225" t="s">
        <v>46</v>
      </c>
      <c r="C3" s="143" t="s">
        <v>47</v>
      </c>
      <c r="D3" s="143" t="s">
        <v>45</v>
      </c>
      <c r="E3" s="143" t="s">
        <v>261</v>
      </c>
      <c r="F3" s="143" t="s">
        <v>26</v>
      </c>
      <c r="G3" s="144" t="s">
        <v>27</v>
      </c>
    </row>
    <row r="4" spans="1:7" ht="22.5" customHeight="1">
      <c r="A4" s="514" t="s">
        <v>235</v>
      </c>
      <c r="B4" s="513" t="s">
        <v>398</v>
      </c>
      <c r="C4" s="259" t="s">
        <v>237</v>
      </c>
      <c r="D4" s="515">
        <v>42826</v>
      </c>
      <c r="E4" s="516">
        <v>43525</v>
      </c>
      <c r="F4" s="517" t="s">
        <v>313</v>
      </c>
      <c r="G4" s="520"/>
    </row>
    <row r="5" spans="1:7" ht="33" customHeight="1">
      <c r="A5" s="497"/>
      <c r="B5" s="494"/>
      <c r="C5" s="260" t="s">
        <v>399</v>
      </c>
      <c r="D5" s="494"/>
      <c r="E5" s="487"/>
      <c r="F5" s="487"/>
      <c r="G5" s="491"/>
    </row>
    <row r="6" spans="1:7" ht="20.25" customHeight="1">
      <c r="A6" s="497"/>
      <c r="B6" s="494"/>
      <c r="C6" s="260" t="s">
        <v>400</v>
      </c>
      <c r="D6" s="494"/>
      <c r="E6" s="487"/>
      <c r="F6" s="487"/>
      <c r="G6" s="491"/>
    </row>
    <row r="7" spans="1:7" ht="23.25" customHeight="1">
      <c r="A7" s="497"/>
      <c r="B7" s="494"/>
      <c r="C7" s="260" t="s">
        <v>238</v>
      </c>
      <c r="D7" s="494"/>
      <c r="E7" s="487"/>
      <c r="F7" s="487"/>
      <c r="G7" s="491"/>
    </row>
    <row r="8" spans="1:7" ht="12.75" customHeight="1">
      <c r="A8" s="497"/>
      <c r="B8" s="494"/>
      <c r="C8" s="518" t="s">
        <v>314</v>
      </c>
      <c r="D8" s="494"/>
      <c r="E8" s="487"/>
      <c r="F8" s="487"/>
      <c r="G8" s="491"/>
    </row>
    <row r="9" spans="1:7" ht="12" customHeight="1">
      <c r="A9" s="500"/>
      <c r="B9" s="499"/>
      <c r="C9" s="519"/>
      <c r="D9" s="499"/>
      <c r="E9" s="488"/>
      <c r="F9" s="488"/>
      <c r="G9" s="492"/>
    </row>
    <row r="10" spans="1:7" ht="29.25" customHeight="1">
      <c r="A10" s="496" t="s">
        <v>239</v>
      </c>
      <c r="B10" s="493" t="s">
        <v>397</v>
      </c>
      <c r="C10" s="260" t="s">
        <v>240</v>
      </c>
      <c r="D10" s="509">
        <v>42826</v>
      </c>
      <c r="E10" s="486">
        <v>43525</v>
      </c>
      <c r="F10" s="510" t="s">
        <v>313</v>
      </c>
      <c r="G10" s="489" t="s">
        <v>322</v>
      </c>
    </row>
    <row r="11" spans="1:7" ht="31.5" customHeight="1">
      <c r="A11" s="497"/>
      <c r="B11" s="494"/>
      <c r="C11" s="261" t="s">
        <v>403</v>
      </c>
      <c r="D11" s="494"/>
      <c r="E11" s="487"/>
      <c r="F11" s="487"/>
      <c r="G11" s="487"/>
    </row>
    <row r="12" spans="1:7" ht="31.5" customHeight="1">
      <c r="A12" s="497"/>
      <c r="B12" s="494"/>
      <c r="C12" s="264" t="s">
        <v>266</v>
      </c>
      <c r="D12" s="494"/>
      <c r="E12" s="487"/>
      <c r="F12" s="487"/>
      <c r="G12" s="487"/>
    </row>
    <row r="13" spans="1:7" ht="30" customHeight="1">
      <c r="A13" s="500"/>
      <c r="B13" s="499"/>
      <c r="C13" s="362" t="s">
        <v>315</v>
      </c>
      <c r="D13" s="499"/>
      <c r="E13" s="488"/>
      <c r="F13" s="488"/>
      <c r="G13" s="488"/>
    </row>
    <row r="14" spans="1:7" ht="30" customHeight="1">
      <c r="A14" s="496" t="s">
        <v>241</v>
      </c>
      <c r="B14" s="493" t="s">
        <v>406</v>
      </c>
      <c r="C14" s="258" t="s">
        <v>401</v>
      </c>
      <c r="D14" s="486">
        <v>43191</v>
      </c>
      <c r="E14" s="486">
        <v>43891</v>
      </c>
      <c r="F14" s="489" t="s">
        <v>313</v>
      </c>
      <c r="G14" s="521"/>
    </row>
    <row r="15" spans="1:7" ht="31.5" customHeight="1">
      <c r="A15" s="505"/>
      <c r="B15" s="503"/>
      <c r="C15" s="258" t="s">
        <v>262</v>
      </c>
      <c r="D15" s="507"/>
      <c r="E15" s="507"/>
      <c r="F15" s="507"/>
      <c r="G15" s="491"/>
    </row>
    <row r="16" spans="1:7" ht="34.5" customHeight="1">
      <c r="A16" s="505"/>
      <c r="B16" s="503"/>
      <c r="C16" s="258" t="s">
        <v>407</v>
      </c>
      <c r="D16" s="507"/>
      <c r="E16" s="507"/>
      <c r="F16" s="507"/>
      <c r="G16" s="491"/>
    </row>
    <row r="17" spans="1:7" ht="19.5" customHeight="1">
      <c r="A17" s="505"/>
      <c r="B17" s="503"/>
      <c r="C17" s="510" t="s">
        <v>402</v>
      </c>
      <c r="D17" s="507"/>
      <c r="E17" s="507"/>
      <c r="F17" s="507"/>
      <c r="G17" s="491"/>
    </row>
    <row r="18" spans="1:7" ht="11.25" customHeight="1">
      <c r="A18" s="506"/>
      <c r="B18" s="504"/>
      <c r="C18" s="488"/>
      <c r="D18" s="508"/>
      <c r="E18" s="508"/>
      <c r="F18" s="508"/>
      <c r="G18" s="492"/>
    </row>
    <row r="19" spans="1:7" ht="36.75" customHeight="1">
      <c r="A19" s="496" t="s">
        <v>242</v>
      </c>
      <c r="B19" s="493" t="s">
        <v>243</v>
      </c>
      <c r="C19" s="258" t="s">
        <v>244</v>
      </c>
      <c r="D19" s="486">
        <v>43191</v>
      </c>
      <c r="E19" s="486">
        <v>43891</v>
      </c>
      <c r="F19" s="489" t="s">
        <v>313</v>
      </c>
      <c r="G19" s="490"/>
    </row>
    <row r="20" spans="1:7" ht="28.5" customHeight="1">
      <c r="A20" s="497"/>
      <c r="B20" s="494"/>
      <c r="C20" s="510" t="s">
        <v>409</v>
      </c>
      <c r="D20" s="487"/>
      <c r="E20" s="487"/>
      <c r="F20" s="487"/>
      <c r="G20" s="522"/>
    </row>
    <row r="21" spans="1:7" ht="12" customHeight="1">
      <c r="A21" s="500"/>
      <c r="B21" s="499"/>
      <c r="C21" s="453"/>
      <c r="D21" s="488"/>
      <c r="E21" s="488"/>
      <c r="F21" s="488"/>
      <c r="G21" s="523"/>
    </row>
    <row r="22" spans="1:7" ht="30.75" customHeight="1">
      <c r="A22" s="496" t="s">
        <v>245</v>
      </c>
      <c r="B22" s="493" t="s">
        <v>396</v>
      </c>
      <c r="C22" s="263" t="s">
        <v>404</v>
      </c>
      <c r="D22" s="486">
        <v>43191</v>
      </c>
      <c r="E22" s="486">
        <v>43525</v>
      </c>
      <c r="F22" s="489" t="s">
        <v>313</v>
      </c>
      <c r="G22" s="489" t="s">
        <v>322</v>
      </c>
    </row>
    <row r="23" spans="1:7" ht="32.25" customHeight="1">
      <c r="A23" s="497"/>
      <c r="B23" s="494"/>
      <c r="C23" s="263" t="s">
        <v>246</v>
      </c>
      <c r="D23" s="487"/>
      <c r="E23" s="487"/>
      <c r="F23" s="487"/>
      <c r="G23" s="507"/>
    </row>
    <row r="24" spans="1:7" ht="32.25" customHeight="1">
      <c r="A24" s="497"/>
      <c r="B24" s="494"/>
      <c r="C24" s="262" t="s">
        <v>405</v>
      </c>
      <c r="D24" s="487"/>
      <c r="E24" s="487"/>
      <c r="F24" s="487"/>
      <c r="G24" s="507"/>
    </row>
    <row r="25" spans="1:7" ht="29.25" customHeight="1">
      <c r="A25" s="500"/>
      <c r="B25" s="499"/>
      <c r="C25" s="263" t="s">
        <v>408</v>
      </c>
      <c r="D25" s="488"/>
      <c r="E25" s="488"/>
      <c r="F25" s="488"/>
      <c r="G25" s="508"/>
    </row>
    <row r="26" spans="1:7" ht="21" customHeight="1">
      <c r="A26" s="496" t="s">
        <v>316</v>
      </c>
      <c r="B26" s="493" t="s">
        <v>334</v>
      </c>
      <c r="C26" s="399" t="s">
        <v>317</v>
      </c>
      <c r="D26" s="486">
        <v>43191</v>
      </c>
      <c r="E26" s="486">
        <v>43891</v>
      </c>
      <c r="F26" s="489" t="s">
        <v>312</v>
      </c>
      <c r="G26" s="490"/>
    </row>
    <row r="27" spans="1:7" ht="32.25" customHeight="1">
      <c r="A27" s="497"/>
      <c r="B27" s="494"/>
      <c r="C27" s="399" t="s">
        <v>318</v>
      </c>
      <c r="D27" s="487"/>
      <c r="E27" s="487"/>
      <c r="F27" s="487"/>
      <c r="G27" s="491"/>
    </row>
    <row r="28" spans="1:7" ht="24.75" customHeight="1">
      <c r="A28" s="498"/>
      <c r="B28" s="495"/>
      <c r="C28" s="232" t="s">
        <v>319</v>
      </c>
      <c r="D28" s="488"/>
      <c r="E28" s="488"/>
      <c r="F28" s="488"/>
      <c r="G28" s="492"/>
    </row>
    <row r="29" spans="1:7" ht="71.25" customHeight="1" thickBot="1">
      <c r="A29" s="401" t="s">
        <v>320</v>
      </c>
      <c r="B29" s="417" t="s">
        <v>333</v>
      </c>
      <c r="C29" s="402" t="s">
        <v>321</v>
      </c>
      <c r="D29" s="403">
        <v>43191</v>
      </c>
      <c r="E29" s="403">
        <v>43555</v>
      </c>
      <c r="F29" s="402" t="s">
        <v>335</v>
      </c>
      <c r="G29" s="404" t="s">
        <v>336</v>
      </c>
    </row>
    <row r="30" spans="1:7" ht="36" customHeight="1">
      <c r="C30" s="228"/>
    </row>
    <row r="31" spans="1:7" ht="36" customHeight="1"/>
  </sheetData>
  <mergeCells count="41">
    <mergeCell ref="F22:F25"/>
    <mergeCell ref="G14:G18"/>
    <mergeCell ref="G19:G21"/>
    <mergeCell ref="G22:G25"/>
    <mergeCell ref="C20:C21"/>
    <mergeCell ref="C17:C18"/>
    <mergeCell ref="A10:A13"/>
    <mergeCell ref="D10:D13"/>
    <mergeCell ref="E10:E13"/>
    <mergeCell ref="F10:F13"/>
    <mergeCell ref="A1:G1"/>
    <mergeCell ref="B4:B9"/>
    <mergeCell ref="A4:A9"/>
    <mergeCell ref="D4:D9"/>
    <mergeCell ref="E4:E9"/>
    <mergeCell ref="F4:F9"/>
    <mergeCell ref="C8:C9"/>
    <mergeCell ref="G4:G9"/>
    <mergeCell ref="G10:G13"/>
    <mergeCell ref="B22:B25"/>
    <mergeCell ref="A22:A25"/>
    <mergeCell ref="D22:D25"/>
    <mergeCell ref="E22:E25"/>
    <mergeCell ref="A2:G2"/>
    <mergeCell ref="B19:B21"/>
    <mergeCell ref="A19:A21"/>
    <mergeCell ref="D19:D21"/>
    <mergeCell ref="E19:E21"/>
    <mergeCell ref="F19:F21"/>
    <mergeCell ref="B14:B18"/>
    <mergeCell ref="A14:A18"/>
    <mergeCell ref="D14:D18"/>
    <mergeCell ref="E14:E18"/>
    <mergeCell ref="F14:F18"/>
    <mergeCell ref="B10:B13"/>
    <mergeCell ref="E26:E28"/>
    <mergeCell ref="F26:F28"/>
    <mergeCell ref="G26:G28"/>
    <mergeCell ref="B26:B28"/>
    <mergeCell ref="A26:A28"/>
    <mergeCell ref="D26:D28"/>
  </mergeCells>
  <printOptions horizontalCentered="1"/>
  <pageMargins left="0.74803149606299213" right="0.74803149606299213" top="0.39370078740157483" bottom="0.78740157480314965" header="0.39370078740157483" footer="0.51181102362204722"/>
  <pageSetup paperSize="9" scale="85" orientation="landscape" copies="13" r:id="rId1"/>
  <headerFooter alignWithMargins="0"/>
  <rowBreaks count="2" manualBreakCount="2">
    <brk id="18" max="6" man="1"/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topLeftCell="A3" zoomScale="90" zoomScaleNormal="100" zoomScaleSheetLayoutView="90" workbookViewId="0">
      <selection activeCell="N20" sqref="N20"/>
    </sheetView>
  </sheetViews>
  <sheetFormatPr defaultRowHeight="12.75"/>
  <cols>
    <col min="1" max="1" width="10" customWidth="1"/>
    <col min="3" max="3" width="8" customWidth="1"/>
    <col min="4" max="4" width="3.85546875" customWidth="1"/>
    <col min="9" max="9" width="8.85546875" customWidth="1"/>
    <col min="13" max="13" width="8" customWidth="1"/>
  </cols>
  <sheetData>
    <row r="1" spans="1:14" ht="40.5" customHeight="1">
      <c r="A1" s="423" t="s">
        <v>228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</row>
    <row r="2" spans="1:14" ht="33" customHeight="1">
      <c r="A2" s="526" t="s">
        <v>324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253"/>
    </row>
    <row r="3" spans="1:14" ht="38.25" customHeight="1">
      <c r="A3" s="525" t="s">
        <v>267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</row>
    <row r="4" spans="1:14" ht="22.5" customHeight="1"/>
    <row r="7" spans="1:14" ht="15.75" customHeight="1"/>
    <row r="8" spans="1:14" ht="18.75" customHeight="1"/>
    <row r="11" spans="1:14" ht="15.75" customHeight="1"/>
    <row r="12" spans="1:14" ht="16.5" customHeight="1"/>
    <row r="13" spans="1:14" ht="13.5" customHeight="1"/>
    <row r="14" spans="1:14" ht="12.75" customHeight="1"/>
    <row r="15" spans="1:14" ht="12" customHeight="1"/>
    <row r="16" spans="1:14" ht="12.75" customHeight="1"/>
    <row r="17" ht="14.25" customHeight="1"/>
    <row r="18" ht="13.5" customHeight="1"/>
    <row r="19" ht="13.5" customHeight="1"/>
    <row r="20" ht="26.25" customHeight="1"/>
    <row r="22" ht="12" customHeight="1"/>
    <row r="23" ht="25.5" customHeight="1"/>
    <row r="24" ht="18" customHeight="1"/>
    <row r="25" ht="15" customHeight="1"/>
    <row r="28" ht="18.75" customHeight="1"/>
    <row r="30" ht="18.75" customHeight="1"/>
    <row r="31" ht="22.5" customHeight="1"/>
    <row r="32" ht="18" customHeight="1"/>
    <row r="34" spans="13:17" ht="22.5" customHeight="1"/>
    <row r="35" spans="13:17" ht="22.5" customHeight="1"/>
    <row r="36" spans="13:17" ht="16.5" customHeight="1"/>
    <row r="41" spans="13:17" ht="16.5" customHeight="1"/>
    <row r="42" spans="13:17" ht="15" customHeight="1"/>
    <row r="43" spans="13:17" ht="14.25" customHeight="1"/>
    <row r="44" spans="13:17" ht="13.5" customHeight="1">
      <c r="M44" s="85"/>
      <c r="N44" s="85"/>
      <c r="O44" s="85"/>
      <c r="P44" s="85"/>
      <c r="Q44" s="85"/>
    </row>
    <row r="45" spans="13:17" ht="19.5" customHeight="1"/>
    <row r="63" spans="9:9">
      <c r="I63" t="s">
        <v>19</v>
      </c>
    </row>
  </sheetData>
  <mergeCells count="3">
    <mergeCell ref="A1:N1"/>
    <mergeCell ref="A3:M3"/>
    <mergeCell ref="A2:M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257"/>
  <sheetViews>
    <sheetView topLeftCell="A18" zoomScaleNormal="100" workbookViewId="0">
      <selection activeCell="A40" sqref="A40:E40"/>
    </sheetView>
  </sheetViews>
  <sheetFormatPr defaultRowHeight="12.75"/>
  <cols>
    <col min="1" max="1" width="5.28515625" customWidth="1"/>
    <col min="2" max="2" width="41.28515625" customWidth="1"/>
    <col min="3" max="4" width="9.5703125" customWidth="1"/>
    <col min="5" max="5" width="7.5703125" customWidth="1"/>
    <col min="6" max="7" width="9.42578125" customWidth="1"/>
    <col min="8" max="8" width="7.85546875" customWidth="1"/>
    <col min="9" max="9" width="9.28515625" customWidth="1"/>
    <col min="10" max="10" width="9.5703125" customWidth="1"/>
    <col min="11" max="11" width="8.140625" customWidth="1"/>
  </cols>
  <sheetData>
    <row r="1" spans="1:55" ht="39.75" customHeight="1">
      <c r="A1" s="536" t="s">
        <v>257</v>
      </c>
      <c r="B1" s="537"/>
      <c r="C1" s="538"/>
      <c r="D1" s="538"/>
      <c r="E1" s="538"/>
      <c r="F1" s="538"/>
      <c r="G1" s="538"/>
      <c r="H1" s="538"/>
      <c r="I1" s="538"/>
      <c r="J1" s="538"/>
      <c r="K1" s="538"/>
    </row>
    <row r="2" spans="1:55" ht="21" customHeight="1" thickBot="1">
      <c r="A2" s="1"/>
    </row>
    <row r="3" spans="1:55" s="26" customFormat="1" ht="56.25" customHeight="1">
      <c r="A3" s="25" t="s">
        <v>6</v>
      </c>
      <c r="B3" s="325" t="s">
        <v>273</v>
      </c>
      <c r="C3" s="27" t="s">
        <v>365</v>
      </c>
      <c r="D3" s="27" t="s">
        <v>247</v>
      </c>
      <c r="E3" s="27" t="s">
        <v>35</v>
      </c>
      <c r="F3" s="28" t="s">
        <v>36</v>
      </c>
      <c r="G3" s="28" t="s">
        <v>248</v>
      </c>
      <c r="H3" s="28" t="s">
        <v>37</v>
      </c>
      <c r="I3" s="95" t="s">
        <v>249</v>
      </c>
      <c r="J3" s="95" t="s">
        <v>250</v>
      </c>
      <c r="K3" s="96" t="s">
        <v>251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55" ht="30" customHeight="1">
      <c r="A4" s="532" t="s">
        <v>39</v>
      </c>
      <c r="B4" s="533"/>
      <c r="C4" s="530"/>
      <c r="D4" s="530"/>
      <c r="E4" s="530"/>
      <c r="F4" s="530"/>
      <c r="G4" s="530"/>
      <c r="H4" s="530"/>
      <c r="I4" s="530"/>
      <c r="J4" s="530"/>
      <c r="K4" s="531"/>
    </row>
    <row r="5" spans="1:55" ht="58.5" customHeight="1">
      <c r="A5" s="230" t="s">
        <v>10</v>
      </c>
      <c r="B5" s="229" t="str">
        <f>'Outcomes &amp; performance measures'!$B$5</f>
        <v>More people of all ages, from all parts of the community regularly visit the museum, archives and heritage centres and have a fun, welcoming and safe experience</v>
      </c>
      <c r="C5" s="237">
        <f>'Community Perspective results'!$H$54</f>
        <v>115.95641304644148</v>
      </c>
      <c r="D5" s="237">
        <f>'Community Perspective results'!$J$54</f>
        <v>154.03700378274405</v>
      </c>
      <c r="E5" s="237">
        <f>SUM(D5-C5)</f>
        <v>38.080590736302568</v>
      </c>
      <c r="F5" s="238">
        <f>'Community Perspective results'!$M$54</f>
        <v>30</v>
      </c>
      <c r="G5" s="238">
        <f>'Community Perspective results'!$O$54</f>
        <v>109.49122494702023</v>
      </c>
      <c r="H5" s="238">
        <f t="shared" ref="H5:H10" si="0">SUM(G5-F5)</f>
        <v>79.491224947020228</v>
      </c>
      <c r="I5" s="251">
        <f>'Community Perspective results'!$R$54</f>
        <v>30</v>
      </c>
      <c r="J5" s="251">
        <f>'Community Perspective results'!$T$54</f>
        <v>121.38101274117091</v>
      </c>
      <c r="K5" s="252">
        <f t="shared" ref="K5:K12" si="1">SUM(J5-I5)</f>
        <v>91.381012741170906</v>
      </c>
    </row>
    <row r="6" spans="1:55" ht="59.25" customHeight="1">
      <c r="A6" s="230" t="s">
        <v>11</v>
      </c>
      <c r="B6" s="229" t="str">
        <f>'Outcomes &amp; performance measures'!$B$14</f>
        <v>More people engage with the history of Warnedowne to provoke thought and emotions and develop their pride and understanding of the heritage of the area</v>
      </c>
      <c r="C6" s="237">
        <f>'Community Perspective results'!$H$63</f>
        <v>110.77329496798592</v>
      </c>
      <c r="D6" s="237">
        <f>'Community Perspective results'!$J$63</f>
        <v>121.86748099921294</v>
      </c>
      <c r="E6" s="237">
        <f t="shared" ref="E6:E12" si="2">SUM(D6-C6)</f>
        <v>11.094186031227025</v>
      </c>
      <c r="F6" s="238">
        <f>'Community Perspective results'!$M$63</f>
        <v>0</v>
      </c>
      <c r="G6" s="238">
        <f>'Community Perspective results'!$O$63</f>
        <v>137.71717063026733</v>
      </c>
      <c r="H6" s="238">
        <f t="shared" si="0"/>
        <v>137.71717063026733</v>
      </c>
      <c r="I6" s="251">
        <f>'Community Perspective results'!$R$63</f>
        <v>0</v>
      </c>
      <c r="J6" s="251">
        <f>'Community Perspective results'!$T$63</f>
        <v>142.12790677294961</v>
      </c>
      <c r="K6" s="252">
        <f t="shared" si="1"/>
        <v>142.12790677294961</v>
      </c>
    </row>
    <row r="7" spans="1:55" ht="29.25" customHeight="1">
      <c r="A7" s="230" t="s">
        <v>12</v>
      </c>
      <c r="B7" s="229" t="str">
        <f>'Outcomes &amp; performance measures'!$B$21</f>
        <v>More people come together to socialise</v>
      </c>
      <c r="C7" s="237">
        <f>'Community Perspective results'!$H$68</f>
        <v>100.66666666666667</v>
      </c>
      <c r="D7" s="237">
        <f>'Community Perspective results'!$J$68</f>
        <v>127.33333333333331</v>
      </c>
      <c r="E7" s="237">
        <f t="shared" si="2"/>
        <v>26.666666666666643</v>
      </c>
      <c r="F7" s="238">
        <f>'Community Perspective results'!$M$68</f>
        <v>0</v>
      </c>
      <c r="G7" s="238">
        <f>'Community Perspective results'!$O$68</f>
        <v>150.66666666666669</v>
      </c>
      <c r="H7" s="238">
        <f t="shared" si="0"/>
        <v>150.66666666666669</v>
      </c>
      <c r="I7" s="251">
        <f>'Community Perspective results'!$R$68</f>
        <v>0</v>
      </c>
      <c r="J7" s="251">
        <f>'Community Perspective results'!$T$68</f>
        <v>174</v>
      </c>
      <c r="K7" s="252">
        <f t="shared" si="1"/>
        <v>174</v>
      </c>
    </row>
    <row r="8" spans="1:55" ht="34.5" customHeight="1">
      <c r="A8" s="230" t="s">
        <v>13</v>
      </c>
      <c r="B8" s="229" t="str">
        <f>'Outcomes &amp; performance measures'!$B$23</f>
        <v>People learn, develop, socialise and contribute to society through volunteering</v>
      </c>
      <c r="C8" s="237">
        <f>'Community Perspective results'!$H$74</f>
        <v>116.02702702702703</v>
      </c>
      <c r="D8" s="237">
        <f>'Community Perspective results'!$J$74</f>
        <v>109.62162162162163</v>
      </c>
      <c r="E8" s="237">
        <f t="shared" si="2"/>
        <v>-6.4054054054054035</v>
      </c>
      <c r="F8" s="238">
        <f>'Community Perspective results'!$M$74</f>
        <v>0</v>
      </c>
      <c r="G8" s="238">
        <f>'Community Perspective results'!$O$74</f>
        <v>116.82882882882883</v>
      </c>
      <c r="H8" s="238">
        <f t="shared" si="0"/>
        <v>116.82882882882883</v>
      </c>
      <c r="I8" s="251">
        <f>'Community Perspective results'!$R$74</f>
        <v>0</v>
      </c>
      <c r="J8" s="251">
        <f>'Community Perspective results'!$T$74</f>
        <v>124.03603603603604</v>
      </c>
      <c r="K8" s="252">
        <f t="shared" si="1"/>
        <v>124.03603603603604</v>
      </c>
    </row>
    <row r="9" spans="1:55" ht="36.75" customHeight="1">
      <c r="A9" s="230" t="s">
        <v>14</v>
      </c>
      <c r="B9" s="229" t="str">
        <f>'Outcomes &amp; performance measures'!$B$26</f>
        <v>People have easy access to information about the heritage of Warnedowne</v>
      </c>
      <c r="C9" s="237">
        <f>'Community Perspective results'!$H$81</f>
        <v>227.84854497354496</v>
      </c>
      <c r="D9" s="237">
        <f>'Community Perspective results'!$J$81</f>
        <v>259.96031746031747</v>
      </c>
      <c r="E9" s="237">
        <f t="shared" si="2"/>
        <v>32.111772486772509</v>
      </c>
      <c r="F9" s="238">
        <f>'Community Perspective results'!$M$81</f>
        <v>0</v>
      </c>
      <c r="G9" s="238">
        <f>'Community Perspective results'!$O$81</f>
        <v>369.10714285714283</v>
      </c>
      <c r="H9" s="238">
        <f t="shared" si="0"/>
        <v>369.10714285714283</v>
      </c>
      <c r="I9" s="251">
        <f>'Community Perspective results'!$R$81</f>
        <v>0</v>
      </c>
      <c r="J9" s="251">
        <f>'Community Perspective results'!$T$81</f>
        <v>440.84656084656081</v>
      </c>
      <c r="K9" s="252">
        <f t="shared" si="1"/>
        <v>440.84656084656081</v>
      </c>
    </row>
    <row r="10" spans="1:55" ht="35.25" customHeight="1">
      <c r="A10" s="230" t="s">
        <v>15</v>
      </c>
      <c r="B10" s="229" t="str">
        <f>'Outcomes &amp; performance measures'!$B$31</f>
        <v>The physical and intellectual history of Warnedowne is preserved and interpreted</v>
      </c>
      <c r="C10" s="237">
        <f>'Community Perspective results'!$H$86</f>
        <v>112.5</v>
      </c>
      <c r="D10" s="237">
        <f>'Community Perspective results'!$J$86</f>
        <v>150</v>
      </c>
      <c r="E10" s="237">
        <f t="shared" si="2"/>
        <v>37.5</v>
      </c>
      <c r="F10" s="238">
        <f>'Community Perspective results'!$M$86</f>
        <v>0</v>
      </c>
      <c r="G10" s="238">
        <f>'Community Perspective results'!$O$86</f>
        <v>150</v>
      </c>
      <c r="H10" s="238">
        <f t="shared" si="0"/>
        <v>150</v>
      </c>
      <c r="I10" s="251">
        <f>'Community Perspective results'!$R$86</f>
        <v>0</v>
      </c>
      <c r="J10" s="251">
        <f>'Community Perspective results'!$T$86</f>
        <v>175</v>
      </c>
      <c r="K10" s="252">
        <f t="shared" si="1"/>
        <v>175</v>
      </c>
    </row>
    <row r="11" spans="1:55" ht="27.75" customHeight="1">
      <c r="A11" s="534" t="s">
        <v>40</v>
      </c>
      <c r="B11" s="535"/>
      <c r="C11" s="530"/>
      <c r="D11" s="530"/>
      <c r="E11" s="530"/>
      <c r="F11" s="530"/>
      <c r="G11" s="530"/>
      <c r="H11" s="530"/>
      <c r="I11" s="530"/>
      <c r="J11" s="530"/>
      <c r="K11" s="531"/>
    </row>
    <row r="12" spans="1:55" ht="33" customHeight="1">
      <c r="A12" s="230" t="s">
        <v>16</v>
      </c>
      <c r="B12" s="229" t="str">
        <f>'Outcomes &amp; performance measures'!$B$35</f>
        <v>Sustainable financial position</v>
      </c>
      <c r="C12" s="237">
        <f>'Financial Perspective results'!$H$15</f>
        <v>70</v>
      </c>
      <c r="D12" s="237">
        <f>'Financial Perspective results'!$J$15</f>
        <v>130.96</v>
      </c>
      <c r="E12" s="237">
        <f t="shared" si="2"/>
        <v>60.960000000000008</v>
      </c>
      <c r="F12" s="238">
        <f>'Financial Perspective results'!$M$15</f>
        <v>0</v>
      </c>
      <c r="G12" s="238">
        <f>'Financial Perspective results'!$O$15</f>
        <v>145</v>
      </c>
      <c r="H12" s="238">
        <f t="shared" ref="H12:H16" si="3">SUM(G12-F12)</f>
        <v>145</v>
      </c>
      <c r="I12" s="251">
        <f>'Financial Perspective results'!$R$15</f>
        <v>0</v>
      </c>
      <c r="J12" s="251">
        <f>'Financial Perspective results'!$T$15</f>
        <v>0</v>
      </c>
      <c r="K12" s="252">
        <f t="shared" si="1"/>
        <v>0</v>
      </c>
    </row>
    <row r="13" spans="1:55" ht="23.25" customHeight="1">
      <c r="A13" s="528" t="s">
        <v>41</v>
      </c>
      <c r="B13" s="529"/>
      <c r="C13" s="530"/>
      <c r="D13" s="530"/>
      <c r="E13" s="530"/>
      <c r="F13" s="530"/>
      <c r="G13" s="530"/>
      <c r="H13" s="530"/>
      <c r="I13" s="530"/>
      <c r="J13" s="530"/>
      <c r="K13" s="531"/>
    </row>
    <row r="14" spans="1:55" ht="46.5" customHeight="1">
      <c r="A14" s="230" t="s">
        <v>33</v>
      </c>
      <c r="B14" s="229" t="str">
        <f>'Outcomes &amp; performance measures'!$B$38</f>
        <v>Good quality sustainable jobs for people, with the opportunity to develop high professional standards</v>
      </c>
      <c r="C14" s="237">
        <f>'Staff Perspective results'!$H$13</f>
        <v>68.142857142857153</v>
      </c>
      <c r="D14" s="237">
        <f>'Staff Perspective results'!$J$13</f>
        <v>78.214285714285722</v>
      </c>
      <c r="E14" s="237">
        <f>SUM(D14-C14)</f>
        <v>10.071428571428569</v>
      </c>
      <c r="F14" s="238">
        <f>'Staff Perspective results'!$M$13</f>
        <v>0</v>
      </c>
      <c r="G14" s="238">
        <f>'Staff Perspective results'!$O$13</f>
        <v>85.178571428571431</v>
      </c>
      <c r="H14" s="238">
        <f t="shared" si="3"/>
        <v>85.178571428571431</v>
      </c>
      <c r="I14" s="251">
        <f>'Staff Perspective results'!$R$13</f>
        <v>0</v>
      </c>
      <c r="J14" s="251">
        <f>'Staff Perspective results'!$T$13</f>
        <v>92.142857142857139</v>
      </c>
      <c r="K14" s="252">
        <f>SUM(J14-I14)</f>
        <v>92.142857142857139</v>
      </c>
    </row>
    <row r="15" spans="1:55" ht="29.25" customHeight="1">
      <c r="A15" s="528" t="s">
        <v>230</v>
      </c>
      <c r="B15" s="529"/>
      <c r="C15" s="530"/>
      <c r="D15" s="530"/>
      <c r="E15" s="530"/>
      <c r="F15" s="530"/>
      <c r="G15" s="530"/>
      <c r="H15" s="530"/>
      <c r="I15" s="530"/>
      <c r="J15" s="530"/>
      <c r="K15" s="531"/>
    </row>
    <row r="16" spans="1:55" ht="40.5" customHeight="1">
      <c r="A16" s="230" t="s">
        <v>18</v>
      </c>
      <c r="B16" s="229" t="str">
        <f>'Outcomes &amp; performance measures'!$B$43</f>
        <v>Reduced negative impact on the environment from the facilities and operation</v>
      </c>
      <c r="C16" s="237" t="e">
        <f>'Environment Perspective results'!$H$11</f>
        <v>#DIV/0!</v>
      </c>
      <c r="D16" s="237" t="e">
        <f>'Environment Perspective results'!$J$11</f>
        <v>#DIV/0!</v>
      </c>
      <c r="E16" s="237" t="e">
        <f>SUM(D16-C16)</f>
        <v>#DIV/0!</v>
      </c>
      <c r="F16" s="238" t="e">
        <f>'Environment Perspective results'!$M$11</f>
        <v>#DIV/0!</v>
      </c>
      <c r="G16" s="238" t="e">
        <f>'Environment Perspective results'!$O$11</f>
        <v>#DIV/0!</v>
      </c>
      <c r="H16" s="238" t="e">
        <f t="shared" si="3"/>
        <v>#DIV/0!</v>
      </c>
      <c r="I16" s="251" t="e">
        <f>'Environment Perspective results'!$R$11</f>
        <v>#DIV/0!</v>
      </c>
      <c r="J16" s="251" t="e">
        <f>'Environment Perspective results'!$T$11</f>
        <v>#DIV/0!</v>
      </c>
      <c r="K16" s="252" t="e">
        <f>SUM(J16-I16)</f>
        <v>#DIV/0!</v>
      </c>
    </row>
    <row r="17" spans="1:11" ht="31.5" customHeight="1">
      <c r="A17" s="4"/>
      <c r="B17" s="29"/>
      <c r="C17" s="10"/>
      <c r="D17" s="10"/>
      <c r="E17" s="10"/>
      <c r="F17" s="15"/>
      <c r="G17" s="15"/>
      <c r="H17" s="15"/>
      <c r="I17" s="17"/>
      <c r="J17" s="17"/>
      <c r="K17" s="18"/>
    </row>
    <row r="18" spans="1:11" ht="15.75" customHeight="1"/>
    <row r="19" spans="1:11" ht="45.75" customHeight="1">
      <c r="A19" s="527" t="str">
        <f>'Overall Annual Results'!$B$5</f>
        <v>More people of all ages, from all parts of the community regularly visit the museum, archives and heritage centres and have a fun, welcoming and safe experience</v>
      </c>
      <c r="B19" s="527"/>
      <c r="C19" s="527"/>
      <c r="D19" s="527"/>
      <c r="E19" s="527"/>
      <c r="G19" s="527"/>
      <c r="H19" s="527"/>
      <c r="I19" s="527"/>
      <c r="J19" s="527"/>
      <c r="K19" s="527"/>
    </row>
    <row r="21" spans="1:11">
      <c r="B21" s="3"/>
    </row>
    <row r="38" spans="1:5" ht="18" customHeight="1"/>
    <row r="39" spans="1:5" ht="13.5" customHeight="1"/>
    <row r="40" spans="1:5" ht="48" customHeight="1">
      <c r="A40" s="527" t="str">
        <f>'Overall Annual Results'!$B$6</f>
        <v>More people engage with the history of Warnedowne to provoke thought and emotions and develop their pride and understanding of the heritage of the area</v>
      </c>
      <c r="B40" s="527"/>
      <c r="C40" s="527"/>
      <c r="D40" s="527"/>
      <c r="E40" s="527"/>
    </row>
    <row r="41" spans="1:5" ht="18" customHeight="1"/>
    <row r="42" spans="1:5" ht="15" customHeight="1"/>
    <row r="47" spans="1:5" ht="23.25" customHeight="1"/>
    <row r="48" spans="1:5" ht="42" customHeight="1"/>
    <row r="55" spans="1:5" ht="24.75" customHeight="1"/>
    <row r="56" spans="1:5" ht="14.25" customHeight="1"/>
    <row r="57" spans="1:5" ht="22.5" customHeight="1">
      <c r="A57" s="527" t="str">
        <f>'Overall Annual Results'!$B$7</f>
        <v>More people come together to socialise</v>
      </c>
      <c r="B57" s="527"/>
      <c r="C57" s="527"/>
      <c r="D57" s="527"/>
      <c r="E57" s="527"/>
    </row>
    <row r="58" spans="1:5" ht="28.5" customHeight="1"/>
    <row r="59" spans="1:5" ht="23.25" customHeight="1"/>
    <row r="74" spans="1:5" ht="24.75" customHeight="1"/>
    <row r="75" spans="1:5" ht="18" customHeight="1"/>
    <row r="76" spans="1:5" ht="22.5" customHeight="1">
      <c r="A76" s="527" t="str">
        <f>'Overall Annual Results'!$B$8</f>
        <v>People learn, develop, socialise and contribute to society through volunteering</v>
      </c>
      <c r="B76" s="527"/>
      <c r="C76" s="527"/>
      <c r="D76" s="527"/>
      <c r="E76" s="527"/>
    </row>
    <row r="77" spans="1:5" ht="33.75" customHeight="1"/>
    <row r="94" spans="1:5" ht="21" customHeight="1"/>
    <row r="95" spans="1:5" ht="13.5" customHeight="1"/>
    <row r="96" spans="1:5" ht="36" customHeight="1">
      <c r="A96" s="527" t="str">
        <f>'Overall Annual Results'!$B$9</f>
        <v>People have easy access to information about the heritage of Warnedowne</v>
      </c>
      <c r="B96" s="527"/>
      <c r="C96" s="527"/>
      <c r="D96" s="527"/>
      <c r="E96" s="527"/>
    </row>
    <row r="97" ht="41.25" customHeight="1"/>
    <row r="98" ht="18.75" customHeight="1"/>
    <row r="112" ht="22.5" customHeight="1"/>
    <row r="113" spans="1:5" ht="18.75" customHeight="1"/>
    <row r="114" spans="1:5" ht="32.25" customHeight="1">
      <c r="A114" s="527" t="str">
        <f>'Overall Annual Results'!$B$10</f>
        <v>The physical and intellectual history of Warnedowne is preserved and interpreted</v>
      </c>
      <c r="B114" s="527"/>
      <c r="C114" s="527"/>
      <c r="D114" s="527"/>
      <c r="E114" s="527"/>
    </row>
    <row r="115" spans="1:5" ht="43.5" customHeight="1"/>
    <row r="129" spans="1:5" ht="18" customHeight="1"/>
    <row r="130" spans="1:5" ht="18" customHeight="1"/>
    <row r="131" spans="1:5" ht="19.5" customHeight="1"/>
    <row r="132" spans="1:5" ht="15" customHeight="1"/>
    <row r="133" spans="1:5" ht="23.25" customHeight="1">
      <c r="A133" s="527" t="str">
        <f>'Overall Annual Results'!$B$12</f>
        <v>Sustainable financial position</v>
      </c>
      <c r="B133" s="527"/>
      <c r="C133" s="527"/>
      <c r="D133" s="527"/>
      <c r="E133" s="527"/>
    </row>
    <row r="134" spans="1:5" ht="40.5" customHeight="1"/>
    <row r="150" spans="1:5" ht="15" customHeight="1"/>
    <row r="151" spans="1:5" ht="18" customHeight="1"/>
    <row r="152" spans="1:5" ht="37.5" customHeight="1">
      <c r="A152" s="527" t="str">
        <f>'Overall Annual Results'!$B$14</f>
        <v>Good quality sustainable jobs for people, with the opportunity to develop high professional standards</v>
      </c>
      <c r="B152" s="527"/>
      <c r="C152" s="527"/>
      <c r="D152" s="527"/>
      <c r="E152" s="527"/>
    </row>
    <row r="153" spans="1:5" ht="51" customHeight="1"/>
    <row r="154" spans="1:5" ht="18.75" customHeight="1"/>
    <row r="155" spans="1:5" ht="18" customHeight="1"/>
    <row r="167" spans="1:5" ht="19.5" customHeight="1"/>
    <row r="168" spans="1:5" ht="18.75" customHeight="1"/>
    <row r="169" spans="1:5" ht="17.25" customHeight="1"/>
    <row r="170" spans="1:5" ht="24.75" customHeight="1">
      <c r="A170" s="527" t="str">
        <f>'Overall Annual Results'!$B$16</f>
        <v>Reduced negative impact on the environment from the facilities and operation</v>
      </c>
      <c r="B170" s="527"/>
      <c r="C170" s="527"/>
      <c r="D170" s="527"/>
      <c r="E170" s="527"/>
    </row>
    <row r="171" spans="1:5" ht="33.75" customHeight="1"/>
    <row r="172" spans="1:5" ht="27" customHeight="1"/>
    <row r="186" spans="1:5" ht="20.25" customHeight="1"/>
    <row r="187" spans="1:5" ht="32.25" customHeight="1"/>
    <row r="188" spans="1:5" ht="33" customHeight="1">
      <c r="A188" s="527"/>
      <c r="B188" s="527"/>
      <c r="C188" s="527"/>
      <c r="D188" s="527"/>
      <c r="E188" s="527"/>
    </row>
    <row r="189" spans="1:5" ht="32.25" customHeight="1"/>
    <row r="190" spans="1:5" ht="30" customHeight="1"/>
    <row r="191" spans="1:5" ht="32.25" customHeight="1"/>
    <row r="192" spans="1:5" ht="27" customHeight="1"/>
    <row r="193" ht="20.25" customHeight="1"/>
    <row r="194" ht="20.25" customHeight="1"/>
    <row r="195" ht="20.25" customHeight="1"/>
    <row r="196" ht="20.25" customHeight="1"/>
    <row r="197" ht="20.25" customHeight="1"/>
    <row r="198" ht="24" customHeight="1"/>
    <row r="199" ht="21" customHeight="1"/>
    <row r="200" ht="38.25" customHeight="1"/>
    <row r="201" ht="39" customHeight="1"/>
    <row r="202" ht="22.5" customHeight="1"/>
    <row r="203" ht="18.75" customHeight="1"/>
    <row r="204" ht="22.5" customHeight="1"/>
    <row r="205" ht="27.75" customHeight="1"/>
    <row r="206" ht="25.5" customHeight="1"/>
    <row r="207" ht="21" customHeight="1"/>
    <row r="208" ht="25.5" customHeight="1"/>
    <row r="209" ht="26.25" customHeight="1"/>
    <row r="210" ht="18.75" customHeight="1"/>
    <row r="211" ht="25.5" customHeight="1"/>
    <row r="212" ht="26.25" customHeight="1"/>
    <row r="213" ht="36" customHeight="1"/>
    <row r="214" ht="19.5" customHeight="1"/>
    <row r="229" ht="18.75" customHeight="1"/>
    <row r="230" ht="28.5" customHeight="1"/>
    <row r="231" ht="31.5" customHeight="1"/>
    <row r="232" ht="36" customHeight="1"/>
    <row r="233" ht="29.25" customHeight="1"/>
    <row r="234" ht="26.25" customHeight="1"/>
    <row r="235" ht="27.75" customHeight="1"/>
    <row r="236" ht="26.25" customHeight="1"/>
    <row r="237" ht="24.75" customHeight="1"/>
    <row r="238" ht="26.25" customHeight="1"/>
    <row r="239" ht="29.25" customHeight="1"/>
    <row r="240" ht="21" customHeight="1"/>
    <row r="241" ht="24.75" customHeight="1"/>
    <row r="242" ht="27" customHeight="1"/>
    <row r="243" ht="24.75" customHeight="1"/>
    <row r="244" ht="27" customHeight="1"/>
    <row r="245" ht="25.5" customHeight="1"/>
    <row r="246" ht="24.75" customHeight="1"/>
    <row r="248" ht="26.25" customHeight="1"/>
    <row r="249" ht="21.75" customHeight="1"/>
    <row r="250" ht="21.75" customHeight="1"/>
    <row r="251" ht="21.75" customHeight="1"/>
    <row r="252" ht="21.75" customHeight="1"/>
    <row r="253" ht="21.75" customHeight="1"/>
    <row r="254" ht="21.75" customHeight="1"/>
    <row r="255" ht="26.25" customHeight="1"/>
    <row r="256" ht="30.75" customHeight="1"/>
    <row r="257" ht="33" customHeight="1"/>
  </sheetData>
  <mergeCells count="16">
    <mergeCell ref="A15:K15"/>
    <mergeCell ref="A4:K4"/>
    <mergeCell ref="A11:K11"/>
    <mergeCell ref="A1:K1"/>
    <mergeCell ref="A13:K13"/>
    <mergeCell ref="A19:E19"/>
    <mergeCell ref="G19:K19"/>
    <mergeCell ref="A40:E40"/>
    <mergeCell ref="A57:E57"/>
    <mergeCell ref="A76:E76"/>
    <mergeCell ref="A188:E188"/>
    <mergeCell ref="A133:E133"/>
    <mergeCell ref="A96:E96"/>
    <mergeCell ref="A114:E114"/>
    <mergeCell ref="A152:E152"/>
    <mergeCell ref="A170:E170"/>
  </mergeCells>
  <phoneticPr fontId="0" type="noConversion"/>
  <hyperlinks>
    <hyperlink ref="B5" location="'Overall Annual Results'!A19" display="'Overall Annual Results'!A19"/>
    <hyperlink ref="B6" location="'Overall Annual Results'!A40" display="'Overall Annual Results'!A40"/>
    <hyperlink ref="B7" location="'Overall Annual Results'!A57" display="'Overall Annual Results'!A57"/>
    <hyperlink ref="B8" location="'Overall Annual Results'!A76" display="'Overall Annual Results'!A76"/>
    <hyperlink ref="B9" location="'Overall Annual Results'!A96" display="'Overall Annual Results'!A96"/>
    <hyperlink ref="B10" location="'Overall Annual Results'!A114" display="'Overall Annual Results'!A114"/>
    <hyperlink ref="B14" location="'Overall Annual Results'!A152" display="'Overall Annual Results'!A152"/>
    <hyperlink ref="B16" location="'Overall Annual Results'!A170" display="'Overall Annual Results'!A170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50" orientation="landscape" horizontalDpi="300" verticalDpi="300" r:id="rId1"/>
  <headerFooter alignWithMargins="0"/>
  <rowBreaks count="3" manualBreakCount="3">
    <brk id="18" max="10" man="1"/>
    <brk id="75" max="16383" man="1"/>
    <brk id="13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366"/>
  <sheetViews>
    <sheetView zoomScaleNormal="100" workbookViewId="0">
      <pane xSplit="2" ySplit="2" topLeftCell="M3" activePane="bottomRight" state="frozen"/>
      <selection pane="topRight" activeCell="B1" sqref="B1"/>
      <selection pane="bottomLeft" activeCell="A3" sqref="A3"/>
      <selection pane="bottomRight" activeCell="D2" sqref="D2:U2"/>
    </sheetView>
  </sheetViews>
  <sheetFormatPr defaultRowHeight="12.75"/>
  <cols>
    <col min="1" max="1" width="13.7109375" style="207" customWidth="1"/>
    <col min="2" max="2" width="51" customWidth="1"/>
    <col min="3" max="3" width="11.140625" customWidth="1"/>
    <col min="4" max="4" width="8.7109375" customWidth="1"/>
    <col min="5" max="5" width="9" customWidth="1"/>
    <col min="6" max="6" width="11.85546875" customWidth="1"/>
    <col min="7" max="7" width="9.5703125" customWidth="1"/>
    <col min="8" max="8" width="10.85546875" customWidth="1"/>
    <col min="9" max="9" width="8.85546875" customWidth="1"/>
    <col min="10" max="10" width="10.42578125" customWidth="1"/>
    <col min="11" max="11" width="12" customWidth="1"/>
    <col min="12" max="12" width="8.5703125" customWidth="1"/>
    <col min="13" max="13" width="10" customWidth="1"/>
    <col min="14" max="14" width="9.140625" customWidth="1"/>
    <col min="15" max="15" width="10.42578125" customWidth="1"/>
    <col min="16" max="16" width="12.140625" customWidth="1"/>
    <col min="17" max="17" width="8.42578125" customWidth="1"/>
    <col min="18" max="18" width="10" customWidth="1"/>
    <col min="19" max="19" width="9.28515625" customWidth="1"/>
    <col min="20" max="20" width="10.140625" customWidth="1"/>
    <col min="21" max="21" width="12" customWidth="1"/>
  </cols>
  <sheetData>
    <row r="1" spans="1:21" ht="31.5" customHeight="1" thickBot="1">
      <c r="A1" s="545" t="s">
        <v>380</v>
      </c>
      <c r="B1" s="546"/>
      <c r="D1" s="49"/>
      <c r="E1" s="49"/>
      <c r="F1" s="49"/>
      <c r="G1" s="49"/>
      <c r="H1" s="50"/>
      <c r="I1" s="49"/>
      <c r="J1" s="51"/>
      <c r="K1" s="49"/>
      <c r="L1" s="49"/>
      <c r="M1" s="52"/>
      <c r="N1" s="49"/>
      <c r="O1" s="52"/>
      <c r="P1" s="49"/>
      <c r="Q1" s="49"/>
      <c r="R1" s="52"/>
      <c r="S1" s="49"/>
      <c r="T1" s="52"/>
      <c r="U1" s="49"/>
    </row>
    <row r="2" spans="1:21" s="2" customFormat="1" ht="63" customHeight="1">
      <c r="A2" s="223" t="s">
        <v>60</v>
      </c>
      <c r="B2" s="224" t="s">
        <v>9</v>
      </c>
      <c r="C2" s="62" t="s">
        <v>7</v>
      </c>
      <c r="D2" s="63" t="s">
        <v>357</v>
      </c>
      <c r="E2" s="63" t="s">
        <v>358</v>
      </c>
      <c r="F2" s="63" t="s">
        <v>359</v>
      </c>
      <c r="G2" s="64" t="s">
        <v>360</v>
      </c>
      <c r="H2" s="64" t="s">
        <v>361</v>
      </c>
      <c r="I2" s="64" t="s">
        <v>362</v>
      </c>
      <c r="J2" s="64" t="s">
        <v>363</v>
      </c>
      <c r="K2" s="64" t="s">
        <v>364</v>
      </c>
      <c r="L2" s="65" t="s">
        <v>386</v>
      </c>
      <c r="M2" s="65" t="s">
        <v>387</v>
      </c>
      <c r="N2" s="65" t="s">
        <v>388</v>
      </c>
      <c r="O2" s="65" t="s">
        <v>389</v>
      </c>
      <c r="P2" s="65" t="s">
        <v>390</v>
      </c>
      <c r="Q2" s="273" t="s">
        <v>391</v>
      </c>
      <c r="R2" s="273" t="s">
        <v>392</v>
      </c>
      <c r="S2" s="66" t="s">
        <v>393</v>
      </c>
      <c r="T2" s="66" t="s">
        <v>394</v>
      </c>
      <c r="U2" s="67" t="s">
        <v>395</v>
      </c>
    </row>
    <row r="3" spans="1:21" ht="33.75" customHeight="1">
      <c r="A3" s="547" t="s">
        <v>23</v>
      </c>
      <c r="B3" s="548"/>
      <c r="C3" s="22"/>
      <c r="D3" s="366"/>
      <c r="E3" s="366"/>
      <c r="F3" s="366"/>
      <c r="G3" s="366"/>
      <c r="H3" s="376"/>
      <c r="I3" s="366" t="s">
        <v>8</v>
      </c>
      <c r="J3" s="376"/>
      <c r="K3" s="366" t="s">
        <v>8</v>
      </c>
      <c r="L3" s="366"/>
      <c r="M3" s="376"/>
      <c r="N3" s="366" t="s">
        <v>8</v>
      </c>
      <c r="O3" s="376"/>
      <c r="P3" s="366" t="s">
        <v>8</v>
      </c>
      <c r="Q3" s="366"/>
      <c r="R3" s="376"/>
      <c r="S3" s="366" t="s">
        <v>8</v>
      </c>
      <c r="T3" s="376"/>
      <c r="U3" s="375" t="s">
        <v>8</v>
      </c>
    </row>
    <row r="4" spans="1:21" ht="28.5" customHeight="1">
      <c r="A4" s="553" t="str">
        <f>'Outcomes &amp; performance measures'!$B$5</f>
        <v>More people of all ages, from all parts of the community regularly visit the museum, archives and heritage centres and have a fun, welcoming and safe experience</v>
      </c>
      <c r="B4" s="105" t="str">
        <f>'Outcomes &amp; performance measures'!$C$5</f>
        <v>% of people who would recommend  the heritage facilities to a friend</v>
      </c>
      <c r="C4" s="22"/>
      <c r="D4" s="275">
        <v>0.79</v>
      </c>
      <c r="E4" s="275">
        <v>0.85</v>
      </c>
      <c r="F4" s="275"/>
      <c r="G4" s="276">
        <v>0.8</v>
      </c>
      <c r="H4" s="19"/>
      <c r="I4" s="276">
        <v>0.9</v>
      </c>
      <c r="J4" s="30"/>
      <c r="K4" s="276"/>
      <c r="L4" s="277"/>
      <c r="M4" s="20"/>
      <c r="N4" s="277">
        <v>0.95</v>
      </c>
      <c r="O4" s="20"/>
      <c r="P4" s="277"/>
      <c r="Q4" s="278"/>
      <c r="R4" s="274"/>
      <c r="S4" s="278">
        <v>0.95</v>
      </c>
      <c r="T4" s="72"/>
      <c r="U4" s="279"/>
    </row>
    <row r="5" spans="1:21" ht="31.5" customHeight="1">
      <c r="A5" s="554"/>
      <c r="B5" s="105" t="str">
        <f>'Outcomes &amp; performance measures'!$C$6</f>
        <v>% of people who had fun during their visit to the heritage facilities</v>
      </c>
      <c r="C5" s="22"/>
      <c r="D5" s="8">
        <v>0.64</v>
      </c>
      <c r="E5" s="8">
        <v>0.85</v>
      </c>
      <c r="F5" s="8"/>
      <c r="G5" s="13">
        <v>0.6</v>
      </c>
      <c r="H5" s="19"/>
      <c r="I5" s="13">
        <v>0.9</v>
      </c>
      <c r="J5" s="30"/>
      <c r="K5" s="13"/>
      <c r="L5" s="79"/>
      <c r="M5" s="20"/>
      <c r="N5" s="79">
        <v>0.95</v>
      </c>
      <c r="O5" s="20"/>
      <c r="P5" s="79"/>
      <c r="Q5" s="80"/>
      <c r="R5" s="31"/>
      <c r="S5" s="80">
        <v>0.95</v>
      </c>
      <c r="T5" s="72"/>
      <c r="U5" s="82"/>
    </row>
    <row r="6" spans="1:21" ht="31.5" customHeight="1">
      <c r="A6" s="554"/>
      <c r="B6" s="105" t="str">
        <f>'Outcomes &amp; performance measures'!$C$7</f>
        <v>% of people who found their visit to the heritage facilities welcoming</v>
      </c>
      <c r="C6" s="22"/>
      <c r="D6" s="8">
        <v>0.83</v>
      </c>
      <c r="E6" s="8">
        <v>0.85</v>
      </c>
      <c r="F6" s="8"/>
      <c r="G6" s="13">
        <v>0.85</v>
      </c>
      <c r="H6" s="19"/>
      <c r="I6" s="13">
        <v>0.9</v>
      </c>
      <c r="J6" s="30"/>
      <c r="K6" s="13"/>
      <c r="L6" s="79"/>
      <c r="M6" s="20"/>
      <c r="N6" s="79">
        <v>0.95</v>
      </c>
      <c r="O6" s="20"/>
      <c r="P6" s="79"/>
      <c r="Q6" s="80"/>
      <c r="R6" s="31"/>
      <c r="S6" s="80">
        <v>0.95</v>
      </c>
      <c r="T6" s="72"/>
      <c r="U6" s="82"/>
    </row>
    <row r="7" spans="1:21" ht="20.25" customHeight="1">
      <c r="A7" s="554"/>
      <c r="B7" s="105" t="str">
        <f>'Outcomes &amp; performance measures'!$C$8</f>
        <v>No of visits to the heritage facilities</v>
      </c>
      <c r="C7" s="22"/>
      <c r="D7" s="6">
        <v>34610</v>
      </c>
      <c r="E7" s="6">
        <v>40000</v>
      </c>
      <c r="F7" s="6"/>
      <c r="G7" s="11">
        <v>67396</v>
      </c>
      <c r="H7" s="19"/>
      <c r="I7" s="11">
        <v>50000</v>
      </c>
      <c r="J7" s="30"/>
      <c r="K7" s="11"/>
      <c r="L7" s="16"/>
      <c r="M7" s="20"/>
      <c r="N7" s="196">
        <v>70000</v>
      </c>
      <c r="O7" s="20"/>
      <c r="P7" s="16"/>
      <c r="Q7" s="71"/>
      <c r="R7" s="31"/>
      <c r="S7" s="197">
        <v>80000</v>
      </c>
      <c r="T7" s="72"/>
      <c r="U7" s="73"/>
    </row>
    <row r="8" spans="1:21" ht="27.75" customHeight="1">
      <c r="A8" s="554"/>
      <c r="B8" s="105" t="str">
        <f>'Outcomes &amp; performance measures'!$C$9</f>
        <v>Number of accidents &amp; near misses per 1000 visits</v>
      </c>
      <c r="C8" s="22"/>
      <c r="D8" s="6">
        <v>4</v>
      </c>
      <c r="E8" s="6">
        <v>0</v>
      </c>
      <c r="F8" s="6"/>
      <c r="G8" s="11">
        <v>8</v>
      </c>
      <c r="H8" s="19"/>
      <c r="I8" s="11">
        <v>0</v>
      </c>
      <c r="J8" s="30"/>
      <c r="K8" s="11"/>
      <c r="L8" s="16"/>
      <c r="M8" s="20"/>
      <c r="N8" s="196">
        <v>0</v>
      </c>
      <c r="O8" s="20"/>
      <c r="P8" s="16"/>
      <c r="Q8" s="71"/>
      <c r="R8" s="31"/>
      <c r="S8" s="71">
        <v>0</v>
      </c>
      <c r="T8" s="72"/>
      <c r="U8" s="73"/>
    </row>
    <row r="9" spans="1:21" ht="23.25" customHeight="1">
      <c r="A9" s="554"/>
      <c r="B9" s="105" t="str">
        <f>'Outcomes &amp; performance measures'!$C$10</f>
        <v>% of visitors who self identify as 'disabled'</v>
      </c>
      <c r="C9" s="22"/>
      <c r="D9" s="8">
        <v>0.05</v>
      </c>
      <c r="E9" s="8">
        <v>0.2</v>
      </c>
      <c r="F9" s="8"/>
      <c r="G9" s="13">
        <v>7.0000000000000007E-2</v>
      </c>
      <c r="H9" s="19"/>
      <c r="I9" s="13">
        <v>0.2</v>
      </c>
      <c r="J9" s="30"/>
      <c r="K9" s="11"/>
      <c r="L9" s="16"/>
      <c r="M9" s="20"/>
      <c r="N9" s="79">
        <v>0.15</v>
      </c>
      <c r="O9" s="20"/>
      <c r="P9" s="16"/>
      <c r="Q9" s="71"/>
      <c r="R9" s="31"/>
      <c r="S9" s="80">
        <v>0.2</v>
      </c>
      <c r="T9" s="72"/>
      <c r="U9" s="73"/>
    </row>
    <row r="10" spans="1:21" ht="20.25" customHeight="1">
      <c r="A10" s="554"/>
      <c r="B10" s="105" t="str">
        <f>'Outcomes &amp; performance measures'!$C$11</f>
        <v>% of visitors from BAME 'communities'</v>
      </c>
      <c r="C10" s="22"/>
      <c r="D10" s="8">
        <v>0.18</v>
      </c>
      <c r="E10" s="8">
        <v>0.3</v>
      </c>
      <c r="F10" s="8"/>
      <c r="G10" s="13">
        <v>0.15</v>
      </c>
      <c r="H10" s="19"/>
      <c r="I10" s="13">
        <v>0.3</v>
      </c>
      <c r="J10" s="30"/>
      <c r="K10" s="13"/>
      <c r="L10" s="79"/>
      <c r="M10" s="20"/>
      <c r="N10" s="79">
        <v>0.2</v>
      </c>
      <c r="O10" s="20"/>
      <c r="P10" s="79"/>
      <c r="Q10" s="80"/>
      <c r="R10" s="31"/>
      <c r="S10" s="80">
        <v>0.3</v>
      </c>
      <c r="T10" s="72"/>
      <c r="U10" s="82"/>
    </row>
    <row r="11" spans="1:21" ht="33.75" customHeight="1">
      <c r="A11" s="554"/>
      <c r="B11" s="105" t="str">
        <f>'Outcomes &amp; performance measures'!$C$12</f>
        <v>% of people surveyed who are aware of the heritage facilities</v>
      </c>
      <c r="C11" s="22"/>
      <c r="D11" s="8">
        <v>0.3</v>
      </c>
      <c r="E11" s="8">
        <v>0.6</v>
      </c>
      <c r="F11" s="8"/>
      <c r="G11" s="13"/>
      <c r="H11" s="19"/>
      <c r="I11" s="13"/>
      <c r="J11" s="30"/>
      <c r="K11" s="13"/>
      <c r="L11" s="79"/>
      <c r="M11" s="20"/>
      <c r="N11" s="79"/>
      <c r="O11" s="20"/>
      <c r="P11" s="79"/>
      <c r="Q11" s="80"/>
      <c r="R11" s="31"/>
      <c r="S11" s="80"/>
      <c r="T11" s="72"/>
      <c r="U11" s="82"/>
    </row>
    <row r="12" spans="1:21" ht="25.5" customHeight="1">
      <c r="A12" s="554"/>
      <c r="B12" s="105" t="str">
        <f>'Outcomes &amp; performance measures'!$C$13</f>
        <v>Number of business users</v>
      </c>
      <c r="C12" s="22"/>
      <c r="D12" s="6">
        <v>3000</v>
      </c>
      <c r="E12" s="6">
        <v>4000</v>
      </c>
      <c r="F12" s="8"/>
      <c r="G12" s="11">
        <v>5500</v>
      </c>
      <c r="H12" s="19"/>
      <c r="I12" s="11">
        <v>4000</v>
      </c>
      <c r="J12" s="30"/>
      <c r="K12" s="13"/>
      <c r="L12" s="79"/>
      <c r="M12" s="20"/>
      <c r="N12" s="79"/>
      <c r="O12" s="20"/>
      <c r="P12" s="79"/>
      <c r="Q12" s="197"/>
      <c r="R12" s="31"/>
      <c r="S12" s="197">
        <v>8000</v>
      </c>
      <c r="T12" s="72"/>
      <c r="U12" s="82"/>
    </row>
    <row r="13" spans="1:21" ht="24.75" customHeight="1">
      <c r="A13" s="554"/>
      <c r="B13" s="220"/>
      <c r="C13" s="22"/>
      <c r="D13" s="8"/>
      <c r="E13" s="8"/>
      <c r="F13" s="8"/>
      <c r="G13" s="13"/>
      <c r="H13" s="19"/>
      <c r="I13" s="13"/>
      <c r="J13" s="30"/>
      <c r="K13" s="13"/>
      <c r="L13" s="79"/>
      <c r="M13" s="20"/>
      <c r="N13" s="79"/>
      <c r="O13" s="20"/>
      <c r="P13" s="79"/>
      <c r="Q13" s="80"/>
      <c r="R13" s="31"/>
      <c r="S13" s="80"/>
      <c r="T13" s="72"/>
      <c r="U13" s="82"/>
    </row>
    <row r="14" spans="1:21" ht="24.75" customHeight="1">
      <c r="A14" s="555"/>
      <c r="B14" s="220"/>
      <c r="C14" s="22"/>
      <c r="D14" s="8"/>
      <c r="E14" s="8"/>
      <c r="F14" s="8"/>
      <c r="G14" s="13"/>
      <c r="H14" s="19"/>
      <c r="I14" s="11"/>
      <c r="J14" s="30"/>
      <c r="K14" s="13"/>
      <c r="L14" s="79"/>
      <c r="M14" s="20"/>
      <c r="N14" s="16"/>
      <c r="O14" s="20"/>
      <c r="P14" s="79"/>
      <c r="Q14" s="80"/>
      <c r="R14" s="31"/>
      <c r="S14" s="71"/>
      <c r="T14" s="72"/>
      <c r="U14" s="82"/>
    </row>
    <row r="15" spans="1:21" ht="43.5" customHeight="1">
      <c r="A15" s="539" t="str">
        <f>'Outcomes &amp; performance measures'!$B$14</f>
        <v>More people engage with the history of Warnedowne to provoke thought and emotions and develop their pride and understanding of the heritage of the area</v>
      </c>
      <c r="B15" s="105" t="str">
        <f>'Outcomes &amp; performance measures'!$C$14</f>
        <v>% of teachers who think that the education sessions help to develop the children's understanding of the heritage of the local area</v>
      </c>
      <c r="C15" s="22"/>
      <c r="D15" s="8">
        <v>0.66</v>
      </c>
      <c r="E15" s="8">
        <v>0.85</v>
      </c>
      <c r="F15" s="8"/>
      <c r="G15" s="13">
        <v>0.8</v>
      </c>
      <c r="H15" s="23"/>
      <c r="I15" s="13">
        <v>0.85</v>
      </c>
      <c r="J15" s="114"/>
      <c r="K15" s="13"/>
      <c r="L15" s="79"/>
      <c r="M15" s="21"/>
      <c r="N15" s="79">
        <v>0.85</v>
      </c>
      <c r="O15" s="21"/>
      <c r="P15" s="79"/>
      <c r="Q15" s="80"/>
      <c r="R15" s="114"/>
      <c r="S15" s="80">
        <v>0.85</v>
      </c>
      <c r="T15" s="117"/>
      <c r="U15" s="82"/>
    </row>
    <row r="16" spans="1:21" ht="30.75" customHeight="1">
      <c r="A16" s="540"/>
      <c r="B16" s="105" t="str">
        <f>'Outcomes &amp; performance measures'!$C$15</f>
        <v>% of visitors who understand more about the heritage of Warnedowne as a result of their visit</v>
      </c>
      <c r="C16" s="22"/>
      <c r="D16" s="8">
        <v>0.78</v>
      </c>
      <c r="E16" s="8">
        <v>0.85</v>
      </c>
      <c r="F16" s="8"/>
      <c r="G16" s="13">
        <v>0.77</v>
      </c>
      <c r="H16" s="21"/>
      <c r="I16" s="13">
        <v>0.85</v>
      </c>
      <c r="J16" s="32"/>
      <c r="K16" s="13"/>
      <c r="L16" s="79"/>
      <c r="M16" s="127"/>
      <c r="N16" s="79">
        <v>0.85</v>
      </c>
      <c r="O16" s="21"/>
      <c r="P16" s="79"/>
      <c r="Q16" s="80"/>
      <c r="R16" s="32"/>
      <c r="S16" s="80">
        <v>0.85</v>
      </c>
      <c r="T16" s="131"/>
      <c r="U16" s="82"/>
    </row>
    <row r="17" spans="1:21" ht="34.15" customHeight="1">
      <c r="A17" s="540"/>
      <c r="B17" s="105" t="str">
        <f>'Outcomes &amp; performance measures'!$C$16</f>
        <v>% of visitors who are more proud of Warnedowne after visiting the heritage facilities</v>
      </c>
      <c r="C17" s="22"/>
      <c r="D17" s="8">
        <v>0.75</v>
      </c>
      <c r="E17" s="8">
        <v>0.85</v>
      </c>
      <c r="F17" s="8"/>
      <c r="G17" s="13">
        <v>0.78</v>
      </c>
      <c r="H17" s="23"/>
      <c r="I17" s="13">
        <v>0.85</v>
      </c>
      <c r="J17" s="114"/>
      <c r="K17" s="13"/>
      <c r="L17" s="79"/>
      <c r="M17" s="23"/>
      <c r="N17" s="79">
        <v>0.85</v>
      </c>
      <c r="O17" s="23"/>
      <c r="P17" s="79"/>
      <c r="Q17" s="80"/>
      <c r="R17" s="198"/>
      <c r="S17" s="80">
        <v>0.85</v>
      </c>
      <c r="T17" s="199"/>
      <c r="U17" s="82"/>
    </row>
    <row r="18" spans="1:21" ht="33.75" customHeight="1">
      <c r="A18" s="540"/>
      <c r="B18" s="105" t="str">
        <f>'Outcomes &amp; performance measures'!C17</f>
        <v>No of school children visiting the heritage facilities via the school</v>
      </c>
      <c r="C18" s="22"/>
      <c r="D18" s="6">
        <v>3440</v>
      </c>
      <c r="E18" s="6">
        <v>2000</v>
      </c>
      <c r="F18" s="110"/>
      <c r="G18" s="11">
        <v>5250</v>
      </c>
      <c r="H18" s="127"/>
      <c r="I18" s="11">
        <v>4000</v>
      </c>
      <c r="J18" s="128"/>
      <c r="K18" s="113"/>
      <c r="L18" s="115"/>
      <c r="M18" s="127"/>
      <c r="N18" s="196">
        <v>7000</v>
      </c>
      <c r="O18" s="127"/>
      <c r="P18" s="115"/>
      <c r="Q18" s="116"/>
      <c r="R18" s="128"/>
      <c r="S18" s="197">
        <v>8000</v>
      </c>
      <c r="T18" s="131"/>
      <c r="U18" s="118"/>
    </row>
    <row r="19" spans="1:21" ht="27" customHeight="1">
      <c r="A19" s="540"/>
      <c r="B19" s="105" t="str">
        <f>'Outcomes &amp; performance measures'!C18</f>
        <v>No of school visits per year</v>
      </c>
      <c r="C19" s="22"/>
      <c r="D19" s="110">
        <v>80</v>
      </c>
      <c r="E19" s="110">
        <v>100</v>
      </c>
      <c r="F19" s="110"/>
      <c r="G19" s="113">
        <v>75</v>
      </c>
      <c r="H19" s="127"/>
      <c r="I19" s="113">
        <v>150</v>
      </c>
      <c r="J19" s="128"/>
      <c r="K19" s="113"/>
      <c r="L19" s="115"/>
      <c r="M19" s="127"/>
      <c r="N19" s="115">
        <v>200</v>
      </c>
      <c r="O19" s="127"/>
      <c r="P19" s="115"/>
      <c r="Q19" s="116"/>
      <c r="R19" s="128"/>
      <c r="S19" s="116">
        <v>200</v>
      </c>
      <c r="T19" s="131"/>
      <c r="U19" s="118"/>
    </row>
    <row r="20" spans="1:21" ht="24.75" customHeight="1">
      <c r="A20" s="540"/>
      <c r="B20" s="105" t="str">
        <f>'Outcomes &amp; performance measures'!$C$19</f>
        <v>Number of people attending the Warnedowne Festival</v>
      </c>
      <c r="C20" s="22"/>
      <c r="D20" s="110">
        <v>6650</v>
      </c>
      <c r="E20" s="110">
        <v>5000</v>
      </c>
      <c r="F20" s="110"/>
      <c r="G20" s="113">
        <v>7250</v>
      </c>
      <c r="H20" s="19"/>
      <c r="I20" s="113">
        <v>8000</v>
      </c>
      <c r="J20" s="30"/>
      <c r="K20" s="113"/>
      <c r="L20" s="115"/>
      <c r="M20" s="21"/>
      <c r="N20" s="115">
        <v>9000</v>
      </c>
      <c r="O20" s="21"/>
      <c r="P20" s="115"/>
      <c r="Q20" s="116"/>
      <c r="R20" s="32"/>
      <c r="S20" s="116">
        <v>10000</v>
      </c>
      <c r="T20" s="81"/>
      <c r="U20" s="118"/>
    </row>
    <row r="21" spans="1:21" ht="31.5" customHeight="1">
      <c r="A21" s="540"/>
      <c r="B21" s="105" t="str">
        <f>'Outcomes &amp; performance measures'!$C$20</f>
        <v>Average number of hours people spend in the Archives and Local Studies Centre</v>
      </c>
      <c r="C21" s="22"/>
      <c r="D21" s="110">
        <v>1</v>
      </c>
      <c r="E21" s="110">
        <v>1</v>
      </c>
      <c r="F21" s="110"/>
      <c r="G21" s="113">
        <v>1</v>
      </c>
      <c r="H21" s="20"/>
      <c r="I21" s="407">
        <v>1.5</v>
      </c>
      <c r="J21" s="31"/>
      <c r="K21" s="113"/>
      <c r="L21" s="115"/>
      <c r="M21" s="21"/>
      <c r="N21" s="115">
        <v>2</v>
      </c>
      <c r="O21" s="21"/>
      <c r="P21" s="115"/>
      <c r="Q21" s="116"/>
      <c r="R21" s="32"/>
      <c r="S21" s="116">
        <v>2</v>
      </c>
      <c r="T21" s="81"/>
      <c r="U21" s="118"/>
    </row>
    <row r="22" spans="1:21" ht="23.25" customHeight="1">
      <c r="A22" s="540"/>
      <c r="B22" s="105"/>
      <c r="C22" s="22"/>
      <c r="D22" s="110"/>
      <c r="E22" s="110"/>
      <c r="F22" s="110"/>
      <c r="G22" s="113"/>
      <c r="H22" s="20"/>
      <c r="I22" s="113"/>
      <c r="J22" s="31"/>
      <c r="K22" s="113"/>
      <c r="L22" s="115"/>
      <c r="M22" s="21"/>
      <c r="N22" s="115"/>
      <c r="O22" s="21"/>
      <c r="P22" s="115"/>
      <c r="Q22" s="116"/>
      <c r="R22" s="32"/>
      <c r="S22" s="116"/>
      <c r="T22" s="81"/>
      <c r="U22" s="118"/>
    </row>
    <row r="23" spans="1:21" ht="20.25" customHeight="1">
      <c r="A23" s="544"/>
      <c r="B23" s="105"/>
      <c r="C23" s="22"/>
      <c r="D23" s="110"/>
      <c r="E23" s="110"/>
      <c r="F23" s="110"/>
      <c r="G23" s="113"/>
      <c r="H23" s="20"/>
      <c r="I23" s="113"/>
      <c r="J23" s="31"/>
      <c r="K23" s="113"/>
      <c r="L23" s="115"/>
      <c r="M23" s="21"/>
      <c r="N23" s="115"/>
      <c r="O23" s="21"/>
      <c r="P23" s="115"/>
      <c r="Q23" s="116"/>
      <c r="R23" s="32"/>
      <c r="S23" s="116"/>
      <c r="T23" s="81"/>
      <c r="U23" s="118"/>
    </row>
    <row r="24" spans="1:21" ht="33.75" customHeight="1">
      <c r="A24" s="539" t="str">
        <f>'Outcomes &amp; performance measures'!$B$21</f>
        <v>More people come together to socialise</v>
      </c>
      <c r="B24" s="105" t="str">
        <f>'Outcomes &amp; performance measures'!$C$21</f>
        <v>% of people who agree they are able to socialise/meet new people at the heritage facilities and events</v>
      </c>
      <c r="C24" s="22"/>
      <c r="D24" s="8">
        <v>0.75</v>
      </c>
      <c r="E24" s="8">
        <v>0.85</v>
      </c>
      <c r="F24" s="110"/>
      <c r="G24" s="13">
        <v>0.65</v>
      </c>
      <c r="H24" s="20"/>
      <c r="I24" s="13">
        <v>0.85</v>
      </c>
      <c r="J24" s="31"/>
      <c r="K24" s="113"/>
      <c r="L24" s="115"/>
      <c r="M24" s="21"/>
      <c r="N24" s="79">
        <v>0.85</v>
      </c>
      <c r="O24" s="21"/>
      <c r="P24" s="115"/>
      <c r="Q24" s="116"/>
      <c r="R24" s="32"/>
      <c r="S24" s="80">
        <v>0.85</v>
      </c>
      <c r="T24" s="81"/>
      <c r="U24" s="118"/>
    </row>
    <row r="25" spans="1:21" ht="31.5" customHeight="1">
      <c r="A25" s="556"/>
      <c r="B25" s="105" t="str">
        <f>'Outcomes &amp; performance measures'!$C$22</f>
        <v>No of regular community groups using the facilities</v>
      </c>
      <c r="C25" s="22"/>
      <c r="D25" s="110">
        <v>150</v>
      </c>
      <c r="E25" s="110">
        <v>200</v>
      </c>
      <c r="F25" s="8"/>
      <c r="G25" s="113">
        <v>160</v>
      </c>
      <c r="H25" s="23"/>
      <c r="I25" s="113">
        <v>200</v>
      </c>
      <c r="J25" s="114"/>
      <c r="K25" s="13"/>
      <c r="L25" s="79"/>
      <c r="M25" s="23"/>
      <c r="N25" s="115">
        <v>250</v>
      </c>
      <c r="O25" s="23"/>
      <c r="P25" s="79"/>
      <c r="Q25" s="80"/>
      <c r="R25" s="114"/>
      <c r="S25" s="116">
        <v>300</v>
      </c>
      <c r="T25" s="117"/>
      <c r="U25" s="82"/>
    </row>
    <row r="26" spans="1:21" ht="23.25" customHeight="1">
      <c r="A26" s="556"/>
      <c r="B26" s="105"/>
      <c r="C26" s="22"/>
      <c r="D26" s="8"/>
      <c r="E26" s="8"/>
      <c r="F26" s="8"/>
      <c r="G26" s="113"/>
      <c r="H26" s="23"/>
      <c r="I26" s="113"/>
      <c r="J26" s="114"/>
      <c r="K26" s="113"/>
      <c r="L26" s="115"/>
      <c r="M26" s="23"/>
      <c r="N26" s="79"/>
      <c r="O26" s="23"/>
      <c r="P26" s="79"/>
      <c r="Q26" s="80"/>
      <c r="R26" s="114"/>
      <c r="S26" s="80"/>
      <c r="T26" s="117"/>
      <c r="U26" s="82"/>
    </row>
    <row r="27" spans="1:21" ht="23.25" customHeight="1">
      <c r="A27" s="557"/>
      <c r="B27" s="105"/>
      <c r="C27" s="22"/>
      <c r="D27" s="8"/>
      <c r="E27" s="8"/>
      <c r="F27" s="8"/>
      <c r="G27" s="12"/>
      <c r="H27" s="20"/>
      <c r="I27" s="12"/>
      <c r="J27" s="31"/>
      <c r="K27" s="12"/>
      <c r="L27" s="16"/>
      <c r="M27" s="20"/>
      <c r="N27" s="79"/>
      <c r="O27" s="20"/>
      <c r="P27" s="79"/>
      <c r="Q27" s="80"/>
      <c r="R27" s="31"/>
      <c r="S27" s="80"/>
      <c r="T27" s="72"/>
      <c r="U27" s="82"/>
    </row>
    <row r="28" spans="1:21" ht="41.25" customHeight="1">
      <c r="A28" s="539" t="str">
        <f>'Outcomes &amp; performance measures'!$B$23</f>
        <v>People learn, develop, socialise and contribute to society through volunteering</v>
      </c>
      <c r="B28" s="105" t="str">
        <f>'Outcomes &amp; performance measures'!$C$23</f>
        <v>% of volunteers who are satisfied that they learn, develop, socialise and contribute to society through volunteering</v>
      </c>
      <c r="C28" s="22"/>
      <c r="D28" s="8">
        <v>0.75</v>
      </c>
      <c r="E28" s="8">
        <v>0.85</v>
      </c>
      <c r="F28" s="8"/>
      <c r="G28" s="13">
        <v>0.8</v>
      </c>
      <c r="H28" s="20"/>
      <c r="I28" s="13">
        <v>0.85</v>
      </c>
      <c r="J28" s="31"/>
      <c r="K28" s="13"/>
      <c r="L28" s="79"/>
      <c r="M28" s="20"/>
      <c r="N28" s="79">
        <v>0.85</v>
      </c>
      <c r="O28" s="20"/>
      <c r="P28" s="79"/>
      <c r="Q28" s="80"/>
      <c r="R28" s="31"/>
      <c r="S28" s="80">
        <v>0.85</v>
      </c>
      <c r="T28" s="72"/>
      <c r="U28" s="82"/>
    </row>
    <row r="29" spans="1:21" ht="23.25" customHeight="1">
      <c r="A29" s="551"/>
      <c r="B29" s="105" t="str">
        <f>'Outcomes &amp; performance measures'!$C$24</f>
        <v>Number of volunteer hours per year</v>
      </c>
      <c r="C29" s="22"/>
      <c r="D29" s="110">
        <v>5550</v>
      </c>
      <c r="E29" s="110">
        <v>4500</v>
      </c>
      <c r="F29" s="110"/>
      <c r="G29" s="113">
        <v>7500</v>
      </c>
      <c r="H29" s="23"/>
      <c r="I29" s="113">
        <v>6000</v>
      </c>
      <c r="J29" s="114"/>
      <c r="K29" s="113"/>
      <c r="L29" s="115"/>
      <c r="M29" s="21"/>
      <c r="N29" s="115">
        <v>8000</v>
      </c>
      <c r="O29" s="21"/>
      <c r="P29" s="115"/>
      <c r="Q29" s="116"/>
      <c r="R29" s="32"/>
      <c r="S29" s="197">
        <v>10000</v>
      </c>
      <c r="T29" s="81"/>
      <c r="U29" s="118"/>
    </row>
    <row r="30" spans="1:21" ht="30.75" customHeight="1">
      <c r="A30" s="551"/>
      <c r="B30" s="105" t="str">
        <f>'Outcomes &amp; performance measures'!$C$25</f>
        <v>Number of work experience placements per year</v>
      </c>
      <c r="C30" s="22"/>
      <c r="D30" s="110">
        <v>20</v>
      </c>
      <c r="E30" s="110">
        <v>15</v>
      </c>
      <c r="F30" s="110"/>
      <c r="G30" s="113">
        <v>25</v>
      </c>
      <c r="H30" s="23"/>
      <c r="I30" s="113">
        <v>20</v>
      </c>
      <c r="J30" s="114"/>
      <c r="K30" s="113"/>
      <c r="L30" s="115"/>
      <c r="M30" s="127"/>
      <c r="N30" s="115">
        <v>20</v>
      </c>
      <c r="O30" s="127"/>
      <c r="P30" s="115"/>
      <c r="Q30" s="116"/>
      <c r="R30" s="128"/>
      <c r="S30" s="116">
        <v>20</v>
      </c>
      <c r="T30" s="131"/>
      <c r="U30" s="118"/>
    </row>
    <row r="31" spans="1:21" ht="30.75" customHeight="1">
      <c r="A31" s="551"/>
      <c r="B31" s="105"/>
      <c r="C31" s="22"/>
      <c r="D31" s="110"/>
      <c r="E31" s="110"/>
      <c r="F31" s="110"/>
      <c r="G31" s="126"/>
      <c r="H31" s="127"/>
      <c r="I31" s="126"/>
      <c r="J31" s="128"/>
      <c r="K31" s="126"/>
      <c r="L31" s="129"/>
      <c r="M31" s="127"/>
      <c r="N31" s="129"/>
      <c r="O31" s="127"/>
      <c r="P31" s="129"/>
      <c r="Q31" s="130"/>
      <c r="R31" s="128"/>
      <c r="S31" s="130"/>
      <c r="T31" s="131"/>
      <c r="U31" s="132"/>
    </row>
    <row r="32" spans="1:21" ht="29.25" customHeight="1">
      <c r="A32" s="552"/>
      <c r="B32" s="105"/>
      <c r="C32" s="22"/>
      <c r="D32" s="110"/>
      <c r="E32" s="110"/>
      <c r="F32" s="110"/>
      <c r="G32" s="126"/>
      <c r="H32" s="127"/>
      <c r="I32" s="126"/>
      <c r="J32" s="128"/>
      <c r="K32" s="126"/>
      <c r="L32" s="129"/>
      <c r="M32" s="127"/>
      <c r="N32" s="129"/>
      <c r="O32" s="127"/>
      <c r="P32" s="129"/>
      <c r="Q32" s="130"/>
      <c r="R32" s="128"/>
      <c r="S32" s="130"/>
      <c r="T32" s="131"/>
      <c r="U32" s="132"/>
    </row>
    <row r="33" spans="1:23" ht="24" customHeight="1">
      <c r="A33" s="539" t="str">
        <f>'Outcomes &amp; performance measures'!$B$26</f>
        <v>People have easy access to information about the heritage of Warnedowne</v>
      </c>
      <c r="B33" s="105" t="str">
        <f>'Outcomes &amp; performance measures'!$C$26</f>
        <v>% of enquiry users who are satisfied with access</v>
      </c>
      <c r="C33" s="22"/>
      <c r="D33" s="8">
        <v>0.75</v>
      </c>
      <c r="E33" s="8">
        <v>0.85</v>
      </c>
      <c r="F33" s="8"/>
      <c r="G33" s="13">
        <v>0.83</v>
      </c>
      <c r="H33" s="21"/>
      <c r="I33" s="13">
        <v>0.85</v>
      </c>
      <c r="J33" s="32"/>
      <c r="K33" s="13"/>
      <c r="L33" s="79"/>
      <c r="M33" s="20"/>
      <c r="N33" s="79">
        <v>0.85</v>
      </c>
      <c r="O33" s="20"/>
      <c r="P33" s="79"/>
      <c r="Q33" s="80"/>
      <c r="R33" s="31"/>
      <c r="S33" s="80">
        <v>0.85</v>
      </c>
      <c r="T33" s="72"/>
      <c r="U33" s="82"/>
    </row>
    <row r="34" spans="1:23" ht="24" customHeight="1">
      <c r="A34" s="540"/>
      <c r="B34" s="105" t="str">
        <f>'Outcomes &amp; performance measures'!$C$27</f>
        <v>Number of of web hits per year</v>
      </c>
      <c r="C34" s="22"/>
      <c r="D34" s="6">
        <v>28000</v>
      </c>
      <c r="E34" s="6">
        <v>30000</v>
      </c>
      <c r="F34" s="7"/>
      <c r="G34" s="11">
        <v>30500</v>
      </c>
      <c r="H34" s="20"/>
      <c r="I34" s="11">
        <v>36000</v>
      </c>
      <c r="J34" s="31"/>
      <c r="K34" s="12"/>
      <c r="L34" s="16"/>
      <c r="M34" s="20"/>
      <c r="N34" s="196">
        <v>46000</v>
      </c>
      <c r="O34" s="20"/>
      <c r="P34" s="16"/>
      <c r="Q34" s="71"/>
      <c r="R34" s="31"/>
      <c r="S34" s="197">
        <v>56000</v>
      </c>
      <c r="T34" s="72"/>
      <c r="U34" s="73"/>
    </row>
    <row r="35" spans="1:23" ht="24" customHeight="1">
      <c r="A35" s="540"/>
      <c r="B35" s="105" t="str">
        <f>'Outcomes &amp; performance measures'!$C$28</f>
        <v>Number of social media views per month</v>
      </c>
      <c r="C35" s="22"/>
      <c r="D35" s="6">
        <v>2500</v>
      </c>
      <c r="E35" s="6">
        <v>5000</v>
      </c>
      <c r="F35" s="7"/>
      <c r="G35" s="11">
        <v>21500</v>
      </c>
      <c r="H35" s="20"/>
      <c r="I35" s="11">
        <v>25000</v>
      </c>
      <c r="J35" s="31"/>
      <c r="K35" s="12"/>
      <c r="L35" s="16"/>
      <c r="M35" s="20"/>
      <c r="N35" s="196">
        <v>40000</v>
      </c>
      <c r="O35" s="20"/>
      <c r="P35" s="16"/>
      <c r="Q35" s="71"/>
      <c r="R35" s="31"/>
      <c r="S35" s="197">
        <v>50000</v>
      </c>
      <c r="T35" s="72"/>
      <c r="U35" s="73"/>
    </row>
    <row r="36" spans="1:23" ht="31.5" customHeight="1">
      <c r="A36" s="540"/>
      <c r="B36" s="105" t="str">
        <f>'Outcomes &amp; performance measures'!$C$29</f>
        <v>No of original documents per year requested from store in the Archives and Local Studies Centre</v>
      </c>
      <c r="C36" s="22"/>
      <c r="D36" s="110">
        <v>280</v>
      </c>
      <c r="E36" s="110">
        <v>300</v>
      </c>
      <c r="F36" s="110"/>
      <c r="G36" s="113">
        <v>325</v>
      </c>
      <c r="H36" s="20"/>
      <c r="I36" s="113">
        <v>300</v>
      </c>
      <c r="J36" s="31"/>
      <c r="K36" s="12"/>
      <c r="L36" s="16"/>
      <c r="M36" s="20"/>
      <c r="N36" s="16">
        <v>350</v>
      </c>
      <c r="O36" s="20"/>
      <c r="P36" s="16"/>
      <c r="Q36" s="71"/>
      <c r="R36" s="31"/>
      <c r="S36" s="71">
        <v>400</v>
      </c>
      <c r="T36" s="72"/>
      <c r="U36" s="73"/>
    </row>
    <row r="37" spans="1:23" ht="25.5" customHeight="1">
      <c r="A37" s="544"/>
      <c r="B37" s="105" t="str">
        <f>'Outcomes &amp; performance measures'!$C$30</f>
        <v xml:space="preserve">Number of images of photos and film available on-line </v>
      </c>
      <c r="C37" s="37"/>
      <c r="D37" s="6">
        <v>1350</v>
      </c>
      <c r="E37" s="6">
        <v>1500</v>
      </c>
      <c r="F37" s="110"/>
      <c r="G37" s="11">
        <v>2150</v>
      </c>
      <c r="H37" s="134"/>
      <c r="I37" s="415">
        <v>3000</v>
      </c>
      <c r="J37" s="135"/>
      <c r="K37" s="133"/>
      <c r="L37" s="136"/>
      <c r="M37" s="134"/>
      <c r="N37" s="196">
        <v>4500</v>
      </c>
      <c r="O37" s="134"/>
      <c r="P37" s="16"/>
      <c r="Q37" s="71"/>
      <c r="R37" s="135"/>
      <c r="S37" s="197">
        <v>5000</v>
      </c>
      <c r="T37" s="137"/>
      <c r="U37" s="73"/>
    </row>
    <row r="38" spans="1:23" ht="25.5" customHeight="1">
      <c r="A38" s="539" t="str">
        <f>'Outcomes &amp; performance measures'!$B$31</f>
        <v>The physical and intellectual history of Warnedowne is preserved and interpreted</v>
      </c>
      <c r="B38" s="231" t="str">
        <f>'Outcomes &amp; performance measures'!$C$31</f>
        <v>Number of exhibitions mounted per year</v>
      </c>
      <c r="C38" s="37"/>
      <c r="D38" s="97">
        <v>4</v>
      </c>
      <c r="E38" s="97">
        <v>6</v>
      </c>
      <c r="F38" s="97"/>
      <c r="G38" s="98">
        <v>5</v>
      </c>
      <c r="H38" s="134"/>
      <c r="I38" s="98">
        <v>8</v>
      </c>
      <c r="J38" s="135"/>
      <c r="K38" s="98"/>
      <c r="L38" s="120"/>
      <c r="M38" s="134"/>
      <c r="N38" s="16">
        <v>8</v>
      </c>
      <c r="O38" s="134"/>
      <c r="P38" s="16"/>
      <c r="Q38" s="71"/>
      <c r="R38" s="135"/>
      <c r="S38" s="71">
        <v>10</v>
      </c>
      <c r="T38" s="137"/>
      <c r="U38" s="73"/>
    </row>
    <row r="39" spans="1:23" ht="30.75" customHeight="1">
      <c r="A39" s="540"/>
      <c r="B39" s="231" t="str">
        <f>'Outcomes &amp; performance measures'!$C$32</f>
        <v xml:space="preserve">Museum Accreditation (2=accredited, 1=partly accredited, 0=accredited) </v>
      </c>
      <c r="C39" s="37"/>
      <c r="D39" s="97">
        <v>2</v>
      </c>
      <c r="E39" s="97">
        <v>2</v>
      </c>
      <c r="F39" s="97"/>
      <c r="G39" s="98">
        <v>2</v>
      </c>
      <c r="H39" s="134"/>
      <c r="I39" s="98">
        <v>2</v>
      </c>
      <c r="J39" s="135"/>
      <c r="K39" s="98"/>
      <c r="L39" s="120"/>
      <c r="M39" s="134"/>
      <c r="N39" s="16">
        <v>2</v>
      </c>
      <c r="O39" s="134"/>
      <c r="P39" s="16"/>
      <c r="Q39" s="71"/>
      <c r="R39" s="135"/>
      <c r="S39" s="71">
        <v>2</v>
      </c>
      <c r="T39" s="137"/>
      <c r="U39" s="73"/>
    </row>
    <row r="40" spans="1:23" ht="33.75" customHeight="1">
      <c r="A40" s="540"/>
      <c r="B40" s="231" t="str">
        <f>'Outcomes &amp; performance measures'!$C$33</f>
        <v xml:space="preserve">Archive Service Accreditation (2=accredited, 1=partly accredited, 0=accredited) </v>
      </c>
      <c r="C40" s="37"/>
      <c r="D40" s="97"/>
      <c r="E40" s="97"/>
      <c r="F40" s="109"/>
      <c r="G40" s="98"/>
      <c r="H40" s="41"/>
      <c r="I40" s="98"/>
      <c r="J40" s="75"/>
      <c r="K40" s="54"/>
      <c r="L40" s="42"/>
      <c r="M40" s="41"/>
      <c r="N40" s="120"/>
      <c r="O40" s="41"/>
      <c r="P40" s="42"/>
      <c r="Q40" s="74"/>
      <c r="R40" s="75"/>
      <c r="S40" s="121"/>
      <c r="T40" s="76"/>
      <c r="U40" s="77"/>
    </row>
    <row r="41" spans="1:23" ht="20.25" customHeight="1">
      <c r="A41" s="544"/>
      <c r="B41" s="231">
        <f>'Outcomes &amp; performance measures'!$C$34</f>
        <v>0</v>
      </c>
      <c r="C41" s="37"/>
      <c r="D41" s="97"/>
      <c r="E41" s="97"/>
      <c r="F41" s="97"/>
      <c r="G41" s="98"/>
      <c r="H41" s="38"/>
      <c r="I41" s="98"/>
      <c r="J41" s="40"/>
      <c r="K41" s="54"/>
      <c r="L41" s="42"/>
      <c r="M41" s="38"/>
      <c r="N41" s="120"/>
      <c r="O41" s="38"/>
      <c r="P41" s="42"/>
      <c r="Q41" s="74"/>
      <c r="R41" s="40"/>
      <c r="S41" s="121"/>
      <c r="T41" s="111"/>
      <c r="U41" s="77"/>
    </row>
    <row r="42" spans="1:23" s="36" customFormat="1" ht="36.75" customHeight="1">
      <c r="A42" s="549" t="s">
        <v>38</v>
      </c>
      <c r="B42" s="550"/>
      <c r="C42" s="285" t="s">
        <v>8</v>
      </c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93"/>
      <c r="W42" s="78"/>
    </row>
    <row r="43" spans="1:23" ht="37.5" customHeight="1">
      <c r="A43" s="539" t="str">
        <f>'Outcomes &amp; performance measures'!$B$5</f>
        <v>More people of all ages, from all parts of the community regularly visit the museum, archives and heritage centres and have a fun, welcoming and safe experience</v>
      </c>
      <c r="B43" s="233" t="str">
        <f>'Outcomes &amp; performance measures'!C5</f>
        <v>% of people who would recommend  the heritage facilities to a friend</v>
      </c>
      <c r="C43" s="284">
        <v>0.2</v>
      </c>
      <c r="D43" s="280">
        <v>100</v>
      </c>
      <c r="E43" s="281">
        <f>SUM(E4/D4*D43)</f>
        <v>107.59493670886076</v>
      </c>
      <c r="F43" s="282"/>
      <c r="G43" s="286">
        <f>SUM(G4/D4*D43)</f>
        <v>101.26582278481013</v>
      </c>
      <c r="H43" s="287">
        <f t="shared" ref="H43:H83" si="0">SUM(G43*C43)</f>
        <v>20.253164556962027</v>
      </c>
      <c r="I43" s="286">
        <f>SUM(I4/D4*D43)</f>
        <v>113.9240506329114</v>
      </c>
      <c r="J43" s="287">
        <f t="shared" ref="J43:J83" si="1">SUM(I43*C43)</f>
        <v>22.784810126582283</v>
      </c>
      <c r="K43" s="282"/>
      <c r="L43" s="288">
        <f>SUM(L4/D4*D43)</f>
        <v>0</v>
      </c>
      <c r="M43" s="289">
        <f t="shared" ref="M43:M83" si="2">SUM(L43*C43)</f>
        <v>0</v>
      </c>
      <c r="N43" s="288">
        <f>SUM(N4/D4*D43)</f>
        <v>120.25316455696202</v>
      </c>
      <c r="O43" s="289">
        <f t="shared" ref="O43:O83" si="3">SUM(N43*C43)</f>
        <v>24.050632911392405</v>
      </c>
      <c r="P43" s="282"/>
      <c r="Q43" s="290">
        <f>SUM(Q4/D4*D43)</f>
        <v>0</v>
      </c>
      <c r="R43" s="291">
        <f t="shared" ref="R43:R65" si="4">SUM(Q43*C43)</f>
        <v>0</v>
      </c>
      <c r="S43" s="290">
        <f>SUM(S4/D4*D43)</f>
        <v>120.25316455696202</v>
      </c>
      <c r="T43" s="291">
        <f t="shared" ref="T43:T65" si="5">SUM(S43*C43)</f>
        <v>24.050632911392405</v>
      </c>
      <c r="U43" s="292"/>
    </row>
    <row r="44" spans="1:23" ht="32.25" customHeight="1">
      <c r="A44" s="542"/>
      <c r="B44" s="233" t="str">
        <f>'Outcomes &amp; performance measures'!C6</f>
        <v>% of people who had fun during their visit to the heritage facilities</v>
      </c>
      <c r="C44" s="69">
        <v>0.15</v>
      </c>
      <c r="D44" s="5">
        <v>100</v>
      </c>
      <c r="E44" s="9">
        <f>SUM(E5/D5*D44)</f>
        <v>132.8125</v>
      </c>
      <c r="F44" s="23"/>
      <c r="G44" s="14">
        <f>SUM(G5/D5*D44)</f>
        <v>93.75</v>
      </c>
      <c r="H44" s="70">
        <f t="shared" si="0"/>
        <v>14.0625</v>
      </c>
      <c r="I44" s="14">
        <f>SUM(I5/D5*D44)</f>
        <v>140.625</v>
      </c>
      <c r="J44" s="70">
        <f t="shared" si="1"/>
        <v>21.09375</v>
      </c>
      <c r="K44" s="23"/>
      <c r="L44" s="33">
        <f>SUM(L5/D5*D44)</f>
        <v>0</v>
      </c>
      <c r="M44" s="90">
        <f t="shared" si="2"/>
        <v>0</v>
      </c>
      <c r="N44" s="33">
        <f>SUM(N5/D5*D44)</f>
        <v>148.4375</v>
      </c>
      <c r="O44" s="90">
        <f t="shared" si="3"/>
        <v>22.265625</v>
      </c>
      <c r="P44" s="23"/>
      <c r="Q44" s="34">
        <f>SUM(Q5/D5*D44)</f>
        <v>0</v>
      </c>
      <c r="R44" s="91">
        <f t="shared" si="4"/>
        <v>0</v>
      </c>
      <c r="S44" s="34">
        <f>SUM(S5/D5*D44)</f>
        <v>148.4375</v>
      </c>
      <c r="T44" s="91">
        <f t="shared" si="5"/>
        <v>22.265625</v>
      </c>
      <c r="U44" s="24"/>
    </row>
    <row r="45" spans="1:23" ht="27.75" customHeight="1">
      <c r="A45" s="542"/>
      <c r="B45" s="233" t="str">
        <f>'Outcomes &amp; performance measures'!C7</f>
        <v>% of people who found their visit to the heritage facilities welcoming</v>
      </c>
      <c r="C45" s="69">
        <v>0.15</v>
      </c>
      <c r="D45" s="5">
        <v>100</v>
      </c>
      <c r="E45" s="9">
        <f>SUM(E6/D6*D45)</f>
        <v>102.40963855421687</v>
      </c>
      <c r="F45" s="23"/>
      <c r="G45" s="14">
        <f>SUM(G6/D6*D45)</f>
        <v>102.40963855421687</v>
      </c>
      <c r="H45" s="70">
        <f t="shared" si="0"/>
        <v>15.361445783132529</v>
      </c>
      <c r="I45" s="14">
        <f>SUM(I6/D6*D45)</f>
        <v>108.43373493975905</v>
      </c>
      <c r="J45" s="70">
        <f t="shared" si="1"/>
        <v>16.265060240963855</v>
      </c>
      <c r="K45" s="23"/>
      <c r="L45" s="33">
        <f>SUM(L6/D6*D45)</f>
        <v>0</v>
      </c>
      <c r="M45" s="90">
        <f t="shared" si="2"/>
        <v>0</v>
      </c>
      <c r="N45" s="33">
        <f>SUM(N6/D6*D45)</f>
        <v>114.45783132530121</v>
      </c>
      <c r="O45" s="90">
        <f t="shared" si="3"/>
        <v>17.168674698795183</v>
      </c>
      <c r="P45" s="23"/>
      <c r="Q45" s="34">
        <f>SUM(Q6/D6*D45)</f>
        <v>0</v>
      </c>
      <c r="R45" s="91">
        <f t="shared" si="4"/>
        <v>0</v>
      </c>
      <c r="S45" s="34">
        <f>SUM(S6/D6*D45)</f>
        <v>114.45783132530121</v>
      </c>
      <c r="T45" s="91">
        <f t="shared" si="5"/>
        <v>17.168674698795183</v>
      </c>
      <c r="U45" s="24"/>
    </row>
    <row r="46" spans="1:23" ht="27.75" customHeight="1">
      <c r="A46" s="542"/>
      <c r="B46" s="233" t="str">
        <f>'Outcomes &amp; performance measures'!C8</f>
        <v>No of visits to the heritage facilities</v>
      </c>
      <c r="C46" s="69">
        <v>0.2</v>
      </c>
      <c r="D46" s="5">
        <v>100</v>
      </c>
      <c r="E46" s="9">
        <f>SUM(E7/D7*D46)</f>
        <v>115.57353366079168</v>
      </c>
      <c r="F46" s="23"/>
      <c r="G46" s="14">
        <f>SUM(G7/D7*D46)</f>
        <v>194.72984686506788</v>
      </c>
      <c r="H46" s="70">
        <f t="shared" si="0"/>
        <v>38.945969373013583</v>
      </c>
      <c r="I46" s="14">
        <f>SUM(I7/D7*D46)</f>
        <v>144.46691707598958</v>
      </c>
      <c r="J46" s="70">
        <f t="shared" si="1"/>
        <v>28.893383415197917</v>
      </c>
      <c r="K46" s="23"/>
      <c r="L46" s="33">
        <f>SUM(L7/D7*D46)</f>
        <v>0</v>
      </c>
      <c r="M46" s="90">
        <f t="shared" si="2"/>
        <v>0</v>
      </c>
      <c r="N46" s="33">
        <f>SUM(N7/D7*D46)</f>
        <v>202.25368390638545</v>
      </c>
      <c r="O46" s="90">
        <f t="shared" si="3"/>
        <v>40.450736781277094</v>
      </c>
      <c r="P46" s="23"/>
      <c r="Q46" s="34">
        <f>SUM(Q7/D7*D46)</f>
        <v>0</v>
      </c>
      <c r="R46" s="91">
        <f t="shared" si="4"/>
        <v>0</v>
      </c>
      <c r="S46" s="34">
        <f>SUM(S7/D7*D46)</f>
        <v>231.14706732158336</v>
      </c>
      <c r="T46" s="91">
        <f t="shared" si="5"/>
        <v>46.229413464316679</v>
      </c>
      <c r="U46" s="24"/>
    </row>
    <row r="47" spans="1:23" ht="28.5" customHeight="1">
      <c r="A47" s="542"/>
      <c r="B47" s="233" t="str">
        <f>'Outcomes &amp; performance measures'!C9</f>
        <v>Number of accidents &amp; near misses per 1000 visits</v>
      </c>
      <c r="C47" s="69">
        <v>0.05</v>
      </c>
      <c r="D47" s="5">
        <v>100</v>
      </c>
      <c r="E47" s="9">
        <f>SUM((D8-E8)/D8*100+D47)</f>
        <v>200</v>
      </c>
      <c r="F47" s="23"/>
      <c r="G47" s="14">
        <f>SUM((D8-G8)/D8*100+D47)</f>
        <v>0</v>
      </c>
      <c r="H47" s="70">
        <f t="shared" si="0"/>
        <v>0</v>
      </c>
      <c r="I47" s="14">
        <f>SUM((D8-I8)/D8*100+D47)</f>
        <v>200</v>
      </c>
      <c r="J47" s="70">
        <f t="shared" si="1"/>
        <v>10</v>
      </c>
      <c r="K47" s="23"/>
      <c r="L47" s="33">
        <f>SUM((D8-L8)/D8*100+D47)</f>
        <v>200</v>
      </c>
      <c r="M47" s="90">
        <f t="shared" si="2"/>
        <v>10</v>
      </c>
      <c r="N47" s="33">
        <f>SUM((D8-N8)/D8*100+D47)</f>
        <v>200</v>
      </c>
      <c r="O47" s="90">
        <f t="shared" si="3"/>
        <v>10</v>
      </c>
      <c r="P47" s="23"/>
      <c r="Q47" s="34">
        <f>SUM((D8-Q8)/D8*100+D47)</f>
        <v>200</v>
      </c>
      <c r="R47" s="91">
        <f t="shared" si="4"/>
        <v>10</v>
      </c>
      <c r="S47" s="34">
        <f>SUM((D8-S8)/D8*100+D47)</f>
        <v>200</v>
      </c>
      <c r="T47" s="91">
        <f t="shared" si="5"/>
        <v>10</v>
      </c>
      <c r="U47" s="24"/>
    </row>
    <row r="48" spans="1:23" ht="28.5" customHeight="1">
      <c r="A48" s="542"/>
      <c r="B48" s="233" t="str">
        <f>'Outcomes &amp; performance measures'!C10</f>
        <v>% of visitors who self identify as 'disabled'</v>
      </c>
      <c r="C48" s="69">
        <v>0.1</v>
      </c>
      <c r="D48" s="5">
        <v>100</v>
      </c>
      <c r="E48" s="9">
        <f>SUM(E9/D9*D48)</f>
        <v>400</v>
      </c>
      <c r="F48" s="23"/>
      <c r="G48" s="14">
        <f>SUM(G9/D9*D48)</f>
        <v>140</v>
      </c>
      <c r="H48" s="70">
        <f t="shared" si="0"/>
        <v>14</v>
      </c>
      <c r="I48" s="14">
        <f>SUM(I9/D9*D48)</f>
        <v>400</v>
      </c>
      <c r="J48" s="70">
        <f t="shared" si="1"/>
        <v>40</v>
      </c>
      <c r="K48" s="23"/>
      <c r="L48" s="33">
        <f>SUM((D9-L9)/D9*100+D48)</f>
        <v>200</v>
      </c>
      <c r="M48" s="90">
        <f t="shared" si="2"/>
        <v>20</v>
      </c>
      <c r="N48" s="33">
        <f>SUM((D9-N9)/D9*100+D48)</f>
        <v>-99.999999999999972</v>
      </c>
      <c r="O48" s="90">
        <f t="shared" si="3"/>
        <v>-9.9999999999999982</v>
      </c>
      <c r="P48" s="23"/>
      <c r="Q48" s="34">
        <f>SUM((D9-Q9)/D9*100+D48)</f>
        <v>200</v>
      </c>
      <c r="R48" s="91">
        <f t="shared" ref="R48:R51" si="6">SUM(Q48*C48)</f>
        <v>20</v>
      </c>
      <c r="S48" s="34">
        <f>SUM((D9-S9)/D9*100+D48)</f>
        <v>-200.00000000000006</v>
      </c>
      <c r="T48" s="91">
        <f t="shared" si="5"/>
        <v>-20.000000000000007</v>
      </c>
      <c r="U48" s="24"/>
    </row>
    <row r="49" spans="1:21" ht="28.5" customHeight="1">
      <c r="A49" s="542"/>
      <c r="B49" s="233" t="str">
        <f>'Outcomes &amp; performance measures'!C11</f>
        <v>% of visitors from BAME 'communities'</v>
      </c>
      <c r="C49" s="69">
        <v>0.05</v>
      </c>
      <c r="D49" s="5">
        <v>100</v>
      </c>
      <c r="E49" s="9">
        <f>SUM(E10/D10*D49)</f>
        <v>166.66666666666669</v>
      </c>
      <c r="F49" s="23"/>
      <c r="G49" s="14">
        <f>SUM(G10/D10*D49)</f>
        <v>83.333333333333343</v>
      </c>
      <c r="H49" s="70">
        <f t="shared" si="0"/>
        <v>4.166666666666667</v>
      </c>
      <c r="I49" s="14">
        <f>SUM(I10/D10*D49)</f>
        <v>166.66666666666669</v>
      </c>
      <c r="J49" s="70">
        <f t="shared" si="1"/>
        <v>8.3333333333333339</v>
      </c>
      <c r="K49" s="23"/>
      <c r="L49" s="33">
        <f>SUM(L10/D10*D49)</f>
        <v>0</v>
      </c>
      <c r="M49" s="90">
        <f t="shared" si="2"/>
        <v>0</v>
      </c>
      <c r="N49" s="33">
        <f>SUM(N10/D10*D49)</f>
        <v>111.11111111111111</v>
      </c>
      <c r="O49" s="90">
        <f t="shared" si="3"/>
        <v>5.5555555555555562</v>
      </c>
      <c r="P49" s="23"/>
      <c r="Q49" s="34">
        <f>SUM(Q10/D10*D49)</f>
        <v>0</v>
      </c>
      <c r="R49" s="91">
        <f t="shared" si="6"/>
        <v>0</v>
      </c>
      <c r="S49" s="34">
        <f>SUM(S10/D10*D49)</f>
        <v>166.66666666666669</v>
      </c>
      <c r="T49" s="91">
        <f t="shared" si="5"/>
        <v>8.3333333333333339</v>
      </c>
      <c r="U49" s="24"/>
    </row>
    <row r="50" spans="1:21" ht="28.5" customHeight="1">
      <c r="A50" s="542"/>
      <c r="B50" s="233" t="str">
        <f>'Outcomes &amp; performance measures'!C12</f>
        <v>% of people surveyed who are aware of the heritage facilities</v>
      </c>
      <c r="C50" s="69">
        <v>0.05</v>
      </c>
      <c r="D50" s="5">
        <v>100</v>
      </c>
      <c r="E50" s="9">
        <f>SUM(E11/D11*D50)</f>
        <v>200</v>
      </c>
      <c r="F50" s="23"/>
      <c r="G50" s="14">
        <f>SUM(G11/D11*D50)</f>
        <v>0</v>
      </c>
      <c r="H50" s="70">
        <f t="shared" si="0"/>
        <v>0</v>
      </c>
      <c r="I50" s="14">
        <f>SUM(I11/D11*D50)</f>
        <v>0</v>
      </c>
      <c r="J50" s="70">
        <f t="shared" si="1"/>
        <v>0</v>
      </c>
      <c r="K50" s="23"/>
      <c r="L50" s="33">
        <f>SUM(L11/D11*D50)</f>
        <v>0</v>
      </c>
      <c r="M50" s="90">
        <f t="shared" si="2"/>
        <v>0</v>
      </c>
      <c r="N50" s="33">
        <f>SUM(N11/D11*D50)</f>
        <v>0</v>
      </c>
      <c r="O50" s="90">
        <f t="shared" si="3"/>
        <v>0</v>
      </c>
      <c r="P50" s="23"/>
      <c r="Q50" s="34">
        <f>SUM(Q11/D11*D50)</f>
        <v>0</v>
      </c>
      <c r="R50" s="91">
        <f t="shared" si="6"/>
        <v>0</v>
      </c>
      <c r="S50" s="34">
        <f>SUM(S11/D11*D50)</f>
        <v>0</v>
      </c>
      <c r="T50" s="91">
        <f t="shared" si="5"/>
        <v>0</v>
      </c>
      <c r="U50" s="24"/>
    </row>
    <row r="51" spans="1:21" ht="28.5" customHeight="1">
      <c r="A51" s="542"/>
      <c r="B51" s="233" t="str">
        <f>'Outcomes &amp; performance measures'!C13</f>
        <v>Number of business users</v>
      </c>
      <c r="C51" s="69">
        <v>0.05</v>
      </c>
      <c r="D51" s="5">
        <v>100</v>
      </c>
      <c r="E51" s="9">
        <f>SUM(E12/D12*D51)</f>
        <v>133.33333333333331</v>
      </c>
      <c r="F51" s="23"/>
      <c r="G51" s="14">
        <f>SUM(G12/D12*D51)</f>
        <v>183.33333333333331</v>
      </c>
      <c r="H51" s="70">
        <f t="shared" si="0"/>
        <v>9.1666666666666661</v>
      </c>
      <c r="I51" s="14">
        <f>SUM(I12/D12*D51)</f>
        <v>133.33333333333331</v>
      </c>
      <c r="J51" s="70">
        <f t="shared" si="1"/>
        <v>6.6666666666666661</v>
      </c>
      <c r="K51" s="23"/>
      <c r="L51" s="33">
        <f>SUM(L12/D12*D51)</f>
        <v>0</v>
      </c>
      <c r="M51" s="90">
        <f t="shared" si="2"/>
        <v>0</v>
      </c>
      <c r="N51" s="33">
        <f>SUM(N12/D12*D51)</f>
        <v>0</v>
      </c>
      <c r="O51" s="90">
        <f t="shared" si="3"/>
        <v>0</v>
      </c>
      <c r="P51" s="23"/>
      <c r="Q51" s="34">
        <f>SUM(Q12/D12*D51)</f>
        <v>0</v>
      </c>
      <c r="R51" s="91">
        <f t="shared" si="6"/>
        <v>0</v>
      </c>
      <c r="S51" s="34">
        <f>SUM(S12/D12 *D51)</f>
        <v>266.66666666666663</v>
      </c>
      <c r="T51" s="91">
        <f t="shared" si="5"/>
        <v>13.333333333333332</v>
      </c>
      <c r="U51" s="24"/>
    </row>
    <row r="52" spans="1:21" ht="24" customHeight="1">
      <c r="A52" s="542"/>
      <c r="B52" s="233"/>
      <c r="C52" s="69"/>
      <c r="D52" s="5"/>
      <c r="E52" s="9"/>
      <c r="F52" s="23"/>
      <c r="G52" s="14"/>
      <c r="H52" s="70"/>
      <c r="I52" s="14"/>
      <c r="J52" s="70"/>
      <c r="K52" s="23"/>
      <c r="L52" s="33"/>
      <c r="M52" s="90"/>
      <c r="N52" s="33"/>
      <c r="O52" s="90"/>
      <c r="P52" s="23"/>
      <c r="Q52" s="34"/>
      <c r="R52" s="91"/>
      <c r="S52" s="34"/>
      <c r="T52" s="91"/>
      <c r="U52" s="24"/>
    </row>
    <row r="53" spans="1:21" ht="24" customHeight="1">
      <c r="A53" s="542"/>
      <c r="B53" s="233"/>
      <c r="C53" s="69"/>
      <c r="D53" s="5"/>
      <c r="E53" s="9"/>
      <c r="F53" s="23"/>
      <c r="G53" s="14"/>
      <c r="H53" s="70"/>
      <c r="I53" s="14"/>
      <c r="J53" s="70"/>
      <c r="K53" s="23"/>
      <c r="L53" s="33"/>
      <c r="M53" s="90"/>
      <c r="N53" s="33"/>
      <c r="O53" s="90"/>
      <c r="P53" s="23"/>
      <c r="Q53" s="34"/>
      <c r="R53" s="91"/>
      <c r="S53" s="34"/>
      <c r="T53" s="91"/>
      <c r="U53" s="24"/>
    </row>
    <row r="54" spans="1:21" ht="28.5" customHeight="1">
      <c r="A54" s="543"/>
      <c r="B54" s="234" t="s">
        <v>61</v>
      </c>
      <c r="C54" s="377">
        <f>SUM(C43,C44,C45,C46,C47, C48, C49, C50, C51, C52, C53)</f>
        <v>1</v>
      </c>
      <c r="D54" s="240">
        <f>SUM(D43,D44,D45,D46,D47, D48, D49, D50, D51, D52, D53)</f>
        <v>900</v>
      </c>
      <c r="E54" s="378">
        <f>SUM(E43,E44,E45,E46,E47, E48, E49, E50, E51,E52, E53)</f>
        <v>1558.3906089238694</v>
      </c>
      <c r="F54" s="23"/>
      <c r="G54" s="241">
        <f>SUM(G43,G44,G45,G46,G47,G48, G49, G50, G51,G52, G53)</f>
        <v>898.82197487076155</v>
      </c>
      <c r="H54" s="241">
        <f>SUM(H43,H44,H45,H46,H47,H48, H49, H50, H51,H52, H53)</f>
        <v>115.95641304644148</v>
      </c>
      <c r="I54" s="241">
        <f>SUM(I43,I44,I45,I46,I47,I48, I49, I50, I51,I52, I53)</f>
        <v>1407.4497026486601</v>
      </c>
      <c r="J54" s="241">
        <f>SUM(J43,J44,J45,J46,J47,J48, J49, J50, J51,J52, J53)</f>
        <v>154.03700378274405</v>
      </c>
      <c r="K54" s="23"/>
      <c r="L54" s="246">
        <f>SUM(L43,L44,L45,L46,L47,L48, L49, L50, L51,L52, L53)</f>
        <v>400</v>
      </c>
      <c r="M54" s="246">
        <f>SUM(M43,M44,M45,M46,M47,M48, M49, M50, M51,M52, M53)</f>
        <v>30</v>
      </c>
      <c r="N54" s="246">
        <f>SUM(N43,N44,N45,N46,N47,N48, N49, N50, N51,N52, N53)</f>
        <v>796.5132908997598</v>
      </c>
      <c r="O54" s="246">
        <f>SUM(O43,O44,O45,O46,O47,O48, O49, O50, O51,O52, O53)</f>
        <v>109.49122494702023</v>
      </c>
      <c r="P54" s="23"/>
      <c r="Q54" s="247">
        <f>SUM(Q43,Q44,Q45,Q46,Q47,Q48, Q49, Q50, Q51,Q52, Q53)</f>
        <v>400</v>
      </c>
      <c r="R54" s="247">
        <f>SUM(R43,R44,R45,R46,R47,R48, R49, R50, R51,R52, R53)</f>
        <v>30</v>
      </c>
      <c r="S54" s="247">
        <f>SUM(S43,S44,S45,S46,S47,S48, S49, S50, S51,S52, S53)</f>
        <v>1047.62889653718</v>
      </c>
      <c r="T54" s="247">
        <f>SUM(T43,T44,T45,T46,T47,T48, T49, T50, T51,T52, T53)</f>
        <v>121.38101274117091</v>
      </c>
      <c r="U54" s="24"/>
    </row>
    <row r="55" spans="1:21" ht="40.5" customHeight="1">
      <c r="A55" s="539" t="str">
        <f>'Outcomes &amp; performance measures'!$B$14</f>
        <v>More people engage with the history of Warnedowne to provoke thought and emotions and develop their pride and understanding of the heritage of the area</v>
      </c>
      <c r="B55" s="233" t="str">
        <f>'Outcomes &amp; performance measures'!C14</f>
        <v>% of teachers who think that the education sessions help to develop the children's understanding of the heritage of the local area</v>
      </c>
      <c r="C55" s="69">
        <v>0.2</v>
      </c>
      <c r="D55" s="5">
        <v>100</v>
      </c>
      <c r="E55" s="9">
        <f t="shared" ref="E55:E61" si="7">SUM(E15/D15*D55)</f>
        <v>128.78787878787878</v>
      </c>
      <c r="F55" s="23"/>
      <c r="G55" s="14">
        <f t="shared" ref="G55:G61" si="8">SUM(G15/D15*D55)</f>
        <v>121.21212121212122</v>
      </c>
      <c r="H55" s="70">
        <f t="shared" si="0"/>
        <v>24.242424242424246</v>
      </c>
      <c r="I55" s="14">
        <f t="shared" ref="I55:I61" si="9">SUM(I15/D15*D55)</f>
        <v>128.78787878787878</v>
      </c>
      <c r="J55" s="70">
        <f t="shared" si="1"/>
        <v>25.757575757575758</v>
      </c>
      <c r="K55" s="23"/>
      <c r="L55" s="33">
        <f t="shared" ref="L55:L61" si="10">SUM(L15/D15*D55)</f>
        <v>0</v>
      </c>
      <c r="M55" s="90">
        <f t="shared" si="2"/>
        <v>0</v>
      </c>
      <c r="N55" s="33">
        <f t="shared" ref="N55:N61" si="11">SUM(N15/D15*D55)</f>
        <v>128.78787878787878</v>
      </c>
      <c r="O55" s="90">
        <f t="shared" si="3"/>
        <v>25.757575757575758</v>
      </c>
      <c r="P55" s="23"/>
      <c r="Q55" s="34">
        <f t="shared" ref="Q55:Q61" si="12">SUM(Q15/D15*D55)</f>
        <v>0</v>
      </c>
      <c r="R55" s="91">
        <f t="shared" si="4"/>
        <v>0</v>
      </c>
      <c r="S55" s="34">
        <f>SUM(S15/D15*D55)</f>
        <v>128.78787878787878</v>
      </c>
      <c r="T55" s="91">
        <f t="shared" si="5"/>
        <v>25.757575757575758</v>
      </c>
      <c r="U55" s="24"/>
    </row>
    <row r="56" spans="1:21" ht="30" customHeight="1">
      <c r="A56" s="540"/>
      <c r="B56" s="233" t="str">
        <f>'Outcomes &amp; performance measures'!C15</f>
        <v>% of visitors who understand more about the heritage of Warnedowne as a result of their visit</v>
      </c>
      <c r="C56" s="69">
        <v>0.25</v>
      </c>
      <c r="D56" s="5">
        <v>100</v>
      </c>
      <c r="E56" s="9">
        <f t="shared" si="7"/>
        <v>108.97435897435896</v>
      </c>
      <c r="F56" s="23"/>
      <c r="G56" s="14">
        <f t="shared" si="8"/>
        <v>98.717948717948715</v>
      </c>
      <c r="H56" s="70">
        <f t="shared" si="0"/>
        <v>24.679487179487179</v>
      </c>
      <c r="I56" s="14">
        <f t="shared" si="9"/>
        <v>108.97435897435896</v>
      </c>
      <c r="J56" s="70">
        <f t="shared" si="1"/>
        <v>27.243589743589741</v>
      </c>
      <c r="K56" s="23"/>
      <c r="L56" s="33">
        <f t="shared" si="10"/>
        <v>0</v>
      </c>
      <c r="M56" s="90">
        <f t="shared" si="2"/>
        <v>0</v>
      </c>
      <c r="N56" s="33">
        <f t="shared" si="11"/>
        <v>108.97435897435896</v>
      </c>
      <c r="O56" s="90">
        <f t="shared" si="3"/>
        <v>27.243589743589741</v>
      </c>
      <c r="P56" s="23"/>
      <c r="Q56" s="34">
        <f t="shared" si="12"/>
        <v>0</v>
      </c>
      <c r="R56" s="91">
        <f t="shared" si="4"/>
        <v>0</v>
      </c>
      <c r="S56" s="34">
        <f>SUM(S16/D16*D56)</f>
        <v>108.97435897435896</v>
      </c>
      <c r="T56" s="91">
        <f t="shared" si="5"/>
        <v>27.243589743589741</v>
      </c>
      <c r="U56" s="24"/>
    </row>
    <row r="57" spans="1:21" ht="40.5" customHeight="1">
      <c r="A57" s="540"/>
      <c r="B57" s="233" t="str">
        <f>'Outcomes &amp; performance measures'!C16</f>
        <v>% of visitors who are more proud of Warnedowne after visiting the heritage facilities</v>
      </c>
      <c r="C57" s="69">
        <v>0.25</v>
      </c>
      <c r="D57" s="5">
        <v>100</v>
      </c>
      <c r="E57" s="9">
        <f t="shared" si="7"/>
        <v>113.33333333333333</v>
      </c>
      <c r="F57" s="23"/>
      <c r="G57" s="14">
        <f t="shared" si="8"/>
        <v>104</v>
      </c>
      <c r="H57" s="70">
        <f t="shared" si="0"/>
        <v>26</v>
      </c>
      <c r="I57" s="14">
        <f t="shared" si="9"/>
        <v>113.33333333333333</v>
      </c>
      <c r="J57" s="70">
        <f t="shared" si="1"/>
        <v>28.333333333333332</v>
      </c>
      <c r="K57" s="23"/>
      <c r="L57" s="33">
        <f t="shared" si="10"/>
        <v>0</v>
      </c>
      <c r="M57" s="90">
        <f t="shared" si="2"/>
        <v>0</v>
      </c>
      <c r="N57" s="33">
        <f t="shared" si="11"/>
        <v>113.33333333333333</v>
      </c>
      <c r="O57" s="90">
        <f t="shared" si="3"/>
        <v>28.333333333333332</v>
      </c>
      <c r="P57" s="23"/>
      <c r="Q57" s="34">
        <f t="shared" si="12"/>
        <v>0</v>
      </c>
      <c r="R57" s="91">
        <f t="shared" si="4"/>
        <v>0</v>
      </c>
      <c r="S57" s="34">
        <f>SUM(S17/D17*D57)</f>
        <v>113.33333333333333</v>
      </c>
      <c r="T57" s="91">
        <f t="shared" si="5"/>
        <v>28.333333333333332</v>
      </c>
      <c r="U57" s="24"/>
    </row>
    <row r="58" spans="1:21" ht="33" customHeight="1">
      <c r="A58" s="540"/>
      <c r="B58" s="233" t="str">
        <f>'Outcomes &amp; performance measures'!C17</f>
        <v>No of school children visiting the heritage facilities via the school</v>
      </c>
      <c r="C58" s="69">
        <v>0.1</v>
      </c>
      <c r="D58" s="9">
        <v>100</v>
      </c>
      <c r="E58" s="9">
        <f t="shared" si="7"/>
        <v>58.139534883720934</v>
      </c>
      <c r="F58" s="23"/>
      <c r="G58" s="14">
        <f t="shared" si="8"/>
        <v>152.61627906976744</v>
      </c>
      <c r="H58" s="70">
        <f t="shared" si="0"/>
        <v>15.261627906976745</v>
      </c>
      <c r="I58" s="14">
        <f t="shared" si="9"/>
        <v>116.27906976744187</v>
      </c>
      <c r="J58" s="70">
        <f t="shared" si="1"/>
        <v>11.627906976744187</v>
      </c>
      <c r="K58" s="23"/>
      <c r="L58" s="33">
        <f t="shared" si="10"/>
        <v>0</v>
      </c>
      <c r="M58" s="90">
        <f t="shared" si="2"/>
        <v>0</v>
      </c>
      <c r="N58" s="33">
        <f t="shared" si="11"/>
        <v>203.48837209302326</v>
      </c>
      <c r="O58" s="90">
        <f t="shared" si="3"/>
        <v>20.348837209302328</v>
      </c>
      <c r="P58" s="23"/>
      <c r="Q58" s="34">
        <f t="shared" si="12"/>
        <v>0</v>
      </c>
      <c r="R58" s="91">
        <f t="shared" si="4"/>
        <v>0</v>
      </c>
      <c r="S58" s="34">
        <f>SUM(S18/D18 *D58)</f>
        <v>232.55813953488374</v>
      </c>
      <c r="T58" s="91">
        <f t="shared" si="5"/>
        <v>23.255813953488374</v>
      </c>
      <c r="U58" s="24"/>
    </row>
    <row r="59" spans="1:21" ht="31.5" customHeight="1">
      <c r="A59" s="542"/>
      <c r="B59" s="233" t="str">
        <f>'Outcomes &amp; performance measures'!C18</f>
        <v>No of school visits per year</v>
      </c>
      <c r="C59" s="69">
        <v>0.05</v>
      </c>
      <c r="D59" s="9">
        <v>100</v>
      </c>
      <c r="E59" s="9">
        <f t="shared" si="7"/>
        <v>125</v>
      </c>
      <c r="F59" s="23"/>
      <c r="G59" s="14">
        <f t="shared" si="8"/>
        <v>93.75</v>
      </c>
      <c r="H59" s="70">
        <f t="shared" si="0"/>
        <v>4.6875</v>
      </c>
      <c r="I59" s="14">
        <f t="shared" si="9"/>
        <v>187.5</v>
      </c>
      <c r="J59" s="70">
        <f t="shared" si="1"/>
        <v>9.375</v>
      </c>
      <c r="K59" s="23"/>
      <c r="L59" s="33">
        <f t="shared" si="10"/>
        <v>0</v>
      </c>
      <c r="M59" s="90">
        <f t="shared" si="2"/>
        <v>0</v>
      </c>
      <c r="N59" s="33">
        <f t="shared" si="11"/>
        <v>250</v>
      </c>
      <c r="O59" s="90">
        <f t="shared" si="3"/>
        <v>12.5</v>
      </c>
      <c r="P59" s="23"/>
      <c r="Q59" s="34">
        <f t="shared" si="12"/>
        <v>0</v>
      </c>
      <c r="R59" s="91">
        <f t="shared" si="4"/>
        <v>0</v>
      </c>
      <c r="S59" s="34">
        <f>SUM(S19/D19 *D59)</f>
        <v>250</v>
      </c>
      <c r="T59" s="91">
        <f t="shared" si="5"/>
        <v>12.5</v>
      </c>
      <c r="U59" s="24"/>
    </row>
    <row r="60" spans="1:21" ht="27.75" customHeight="1">
      <c r="A60" s="542"/>
      <c r="B60" s="233" t="str">
        <f>'Outcomes &amp; performance measures'!C19</f>
        <v>Number of people attending the Warnedowne Festival</v>
      </c>
      <c r="C60" s="69">
        <v>0.1</v>
      </c>
      <c r="D60" s="5">
        <v>100</v>
      </c>
      <c r="E60" s="9">
        <f t="shared" si="7"/>
        <v>75.187969924812023</v>
      </c>
      <c r="F60" s="23"/>
      <c r="G60" s="14">
        <f t="shared" si="8"/>
        <v>109.02255639097744</v>
      </c>
      <c r="H60" s="70">
        <f t="shared" si="0"/>
        <v>10.902255639097746</v>
      </c>
      <c r="I60" s="14">
        <f t="shared" si="9"/>
        <v>120.30075187969925</v>
      </c>
      <c r="J60" s="70">
        <f t="shared" si="1"/>
        <v>12.030075187969926</v>
      </c>
      <c r="K60" s="23"/>
      <c r="L60" s="33">
        <f t="shared" si="10"/>
        <v>0</v>
      </c>
      <c r="M60" s="90">
        <f t="shared" si="2"/>
        <v>0</v>
      </c>
      <c r="N60" s="33">
        <f t="shared" si="11"/>
        <v>135.33834586466165</v>
      </c>
      <c r="O60" s="90">
        <f t="shared" si="3"/>
        <v>13.533834586466165</v>
      </c>
      <c r="P60" s="23"/>
      <c r="Q60" s="34">
        <f t="shared" si="12"/>
        <v>0</v>
      </c>
      <c r="R60" s="91">
        <f t="shared" si="4"/>
        <v>0</v>
      </c>
      <c r="S60" s="34">
        <f>SUM(S20/D20 *D60)</f>
        <v>150.37593984962405</v>
      </c>
      <c r="T60" s="91">
        <f t="shared" si="5"/>
        <v>15.037593984962406</v>
      </c>
      <c r="U60" s="24"/>
    </row>
    <row r="61" spans="1:21" ht="30" customHeight="1">
      <c r="A61" s="542"/>
      <c r="B61" s="233" t="str">
        <f>'Outcomes &amp; performance measures'!C20</f>
        <v>Average number of hours people spend in the Archives and Local Studies Centre</v>
      </c>
      <c r="C61" s="69">
        <v>0.05</v>
      </c>
      <c r="D61" s="5">
        <v>100</v>
      </c>
      <c r="E61" s="9">
        <f t="shared" si="7"/>
        <v>100</v>
      </c>
      <c r="F61" s="23"/>
      <c r="G61" s="14">
        <f t="shared" si="8"/>
        <v>100</v>
      </c>
      <c r="H61" s="70">
        <f t="shared" si="0"/>
        <v>5</v>
      </c>
      <c r="I61" s="14">
        <f t="shared" si="9"/>
        <v>150</v>
      </c>
      <c r="J61" s="70">
        <f t="shared" si="1"/>
        <v>7.5</v>
      </c>
      <c r="K61" s="23"/>
      <c r="L61" s="33">
        <f t="shared" si="10"/>
        <v>0</v>
      </c>
      <c r="M61" s="90">
        <f t="shared" si="2"/>
        <v>0</v>
      </c>
      <c r="N61" s="33">
        <f t="shared" si="11"/>
        <v>200</v>
      </c>
      <c r="O61" s="90">
        <f t="shared" si="3"/>
        <v>10</v>
      </c>
      <c r="P61" s="23"/>
      <c r="Q61" s="34">
        <f t="shared" si="12"/>
        <v>0</v>
      </c>
      <c r="R61" s="91">
        <f t="shared" si="4"/>
        <v>0</v>
      </c>
      <c r="S61" s="34">
        <f>SUM(S21/D21 *D61)</f>
        <v>200</v>
      </c>
      <c r="T61" s="91">
        <f t="shared" si="5"/>
        <v>10</v>
      </c>
      <c r="U61" s="24"/>
    </row>
    <row r="62" spans="1:21" ht="30" customHeight="1">
      <c r="A62" s="542"/>
      <c r="B62" s="233"/>
      <c r="C62" s="69"/>
      <c r="D62" s="5"/>
      <c r="E62" s="9"/>
      <c r="F62" s="23"/>
      <c r="G62" s="14"/>
      <c r="H62" s="70"/>
      <c r="I62" s="14"/>
      <c r="J62" s="70"/>
      <c r="K62" s="23"/>
      <c r="L62" s="33"/>
      <c r="M62" s="90"/>
      <c r="N62" s="33"/>
      <c r="O62" s="90"/>
      <c r="P62" s="23"/>
      <c r="Q62" s="34"/>
      <c r="R62" s="91"/>
      <c r="S62" s="34"/>
      <c r="T62" s="91"/>
      <c r="U62" s="24"/>
    </row>
    <row r="63" spans="1:21" ht="32.25" customHeight="1">
      <c r="A63" s="543"/>
      <c r="B63" s="234" t="s">
        <v>229</v>
      </c>
      <c r="C63" s="239">
        <f>SUM(C55,C56,C57,C58,C59,C60,C61)</f>
        <v>1</v>
      </c>
      <c r="D63" s="240">
        <f>SUM(D55,D56,D57,D58,D59,D60,D61)</f>
        <v>700</v>
      </c>
      <c r="E63" s="378">
        <f>SUM(E55,E56,E57,E58,E59,E60,E61)</f>
        <v>709.42307590410405</v>
      </c>
      <c r="F63" s="23"/>
      <c r="G63" s="241">
        <f>SUM(G55,G56,G57,G58,G59,G60,G61)</f>
        <v>779.31890539081485</v>
      </c>
      <c r="H63" s="241">
        <f>SUM(H55,H56,H57,H58,H59,H60,H61)</f>
        <v>110.77329496798592</v>
      </c>
      <c r="I63" s="241">
        <f>SUM(I55,I56,I57,I58,I59,I60,I61)</f>
        <v>925.17539274271212</v>
      </c>
      <c r="J63" s="241">
        <f>SUM(J55,J56,J57,J58,J59,J60,J61)</f>
        <v>121.86748099921294</v>
      </c>
      <c r="K63" s="23"/>
      <c r="L63" s="246">
        <f>SUM(L55,L56,L57,L58,L59,L60,L61)</f>
        <v>0</v>
      </c>
      <c r="M63" s="246">
        <f>SUM(M55,M56,M57,M58,M59,M60,M61)</f>
        <v>0</v>
      </c>
      <c r="N63" s="246">
        <f>SUM(N55,N56,N57,N58,N59,N60,N61)</f>
        <v>1139.922289053256</v>
      </c>
      <c r="O63" s="246">
        <f>SUM(O55,O56,O57,O58,O59,O60,O61)</f>
        <v>137.71717063026733</v>
      </c>
      <c r="P63" s="23"/>
      <c r="Q63" s="247">
        <f>SUM(Q55,Q56,Q57,Q58,Q59,Q60,Q61)</f>
        <v>0</v>
      </c>
      <c r="R63" s="247">
        <f>SUM(R55,R56,R57,R58,R59,R60,R61)</f>
        <v>0</v>
      </c>
      <c r="S63" s="247">
        <f>SUM(S55,S56,S57,S58,S59,S60,S61)</f>
        <v>1184.029650480079</v>
      </c>
      <c r="T63" s="247">
        <f>SUM(T55,T56,T57,T58,T59,T60,T61)</f>
        <v>142.12790677294961</v>
      </c>
      <c r="U63" s="24"/>
    </row>
    <row r="64" spans="1:21" ht="30" customHeight="1">
      <c r="A64" s="539" t="str">
        <f>'Outcomes &amp; performance measures'!$B$21</f>
        <v>More people come together to socialise</v>
      </c>
      <c r="B64" s="233" t="str">
        <f>'Outcomes &amp; performance measures'!C21</f>
        <v>% of people who agree they are able to socialise/meet new people at the heritage facilities and events</v>
      </c>
      <c r="C64" s="69">
        <v>0.3</v>
      </c>
      <c r="D64" s="5">
        <v>100</v>
      </c>
      <c r="E64" s="9">
        <f>SUM(E24/D24*D64)</f>
        <v>113.33333333333333</v>
      </c>
      <c r="F64" s="23"/>
      <c r="G64" s="14">
        <f>SUM(G24/D24*D64)</f>
        <v>86.666666666666671</v>
      </c>
      <c r="H64" s="70">
        <f t="shared" si="0"/>
        <v>26</v>
      </c>
      <c r="I64" s="14">
        <f>SUM(I24/D24*D64)</f>
        <v>113.33333333333333</v>
      </c>
      <c r="J64" s="70">
        <f t="shared" si="1"/>
        <v>34</v>
      </c>
      <c r="K64" s="23"/>
      <c r="L64" s="33">
        <f>SUM(L24/D24*D64)</f>
        <v>0</v>
      </c>
      <c r="M64" s="90">
        <f t="shared" si="2"/>
        <v>0</v>
      </c>
      <c r="N64" s="33">
        <f>SUM(N24/D24*D64)</f>
        <v>113.33333333333333</v>
      </c>
      <c r="O64" s="90">
        <f t="shared" si="3"/>
        <v>34</v>
      </c>
      <c r="P64" s="23"/>
      <c r="Q64" s="34">
        <f>SUM(Q24/D24*D64)</f>
        <v>0</v>
      </c>
      <c r="R64" s="91">
        <f t="shared" si="4"/>
        <v>0</v>
      </c>
      <c r="S64" s="34">
        <f>SUM(S24/D24*D64)</f>
        <v>113.33333333333333</v>
      </c>
      <c r="T64" s="91">
        <f t="shared" si="5"/>
        <v>34</v>
      </c>
      <c r="U64" s="24"/>
    </row>
    <row r="65" spans="1:21" ht="36.75" customHeight="1">
      <c r="A65" s="540"/>
      <c r="B65" s="233" t="str">
        <f>'Outcomes &amp; performance measures'!C22</f>
        <v>No of regular community groups using the facilities</v>
      </c>
      <c r="C65" s="69">
        <v>0.7</v>
      </c>
      <c r="D65" s="5">
        <v>100</v>
      </c>
      <c r="E65" s="9">
        <f>SUM(E25/D25*D65)</f>
        <v>133.33333333333331</v>
      </c>
      <c r="F65" s="23"/>
      <c r="G65" s="14">
        <f>SUM(G25/D25*D65)</f>
        <v>106.66666666666667</v>
      </c>
      <c r="H65" s="70">
        <f t="shared" si="0"/>
        <v>74.666666666666671</v>
      </c>
      <c r="I65" s="14">
        <f>SUM(I25/D25*D65)</f>
        <v>133.33333333333331</v>
      </c>
      <c r="J65" s="70">
        <f t="shared" si="1"/>
        <v>93.333333333333314</v>
      </c>
      <c r="K65" s="23"/>
      <c r="L65" s="33">
        <f>SUM(L25/D25*D65)</f>
        <v>0</v>
      </c>
      <c r="M65" s="90">
        <f t="shared" si="2"/>
        <v>0</v>
      </c>
      <c r="N65" s="33">
        <f>SUM(N25/D25*D65)</f>
        <v>166.66666666666669</v>
      </c>
      <c r="O65" s="90">
        <f t="shared" si="3"/>
        <v>116.66666666666667</v>
      </c>
      <c r="P65" s="23"/>
      <c r="Q65" s="34">
        <f>SUM(Q25/D25*D65)</f>
        <v>0</v>
      </c>
      <c r="R65" s="91">
        <f t="shared" si="4"/>
        <v>0</v>
      </c>
      <c r="S65" s="34">
        <f>SUM(S25/D25*D65)</f>
        <v>200</v>
      </c>
      <c r="T65" s="91">
        <f t="shared" si="5"/>
        <v>140</v>
      </c>
      <c r="U65" s="24"/>
    </row>
    <row r="66" spans="1:21" ht="28.5" customHeight="1">
      <c r="A66" s="540"/>
      <c r="B66" s="233"/>
      <c r="C66" s="69"/>
      <c r="D66" s="5"/>
      <c r="E66" s="9"/>
      <c r="F66" s="23"/>
      <c r="G66" s="14"/>
      <c r="H66" s="70"/>
      <c r="I66" s="14"/>
      <c r="J66" s="70"/>
      <c r="K66" s="23"/>
      <c r="L66" s="33"/>
      <c r="M66" s="90"/>
      <c r="N66" s="33"/>
      <c r="O66" s="90"/>
      <c r="P66" s="23"/>
      <c r="Q66" s="34"/>
      <c r="R66" s="91"/>
      <c r="S66" s="34"/>
      <c r="T66" s="91"/>
      <c r="U66" s="24"/>
    </row>
    <row r="67" spans="1:21" ht="28.5" customHeight="1">
      <c r="A67" s="540"/>
      <c r="B67" s="233"/>
      <c r="C67" s="69"/>
      <c r="D67" s="5"/>
      <c r="E67" s="9"/>
      <c r="F67" s="23"/>
      <c r="G67" s="14"/>
      <c r="H67" s="70"/>
      <c r="I67" s="14"/>
      <c r="J67" s="70"/>
      <c r="K67" s="23"/>
      <c r="L67" s="33"/>
      <c r="M67" s="90"/>
      <c r="N67" s="33"/>
      <c r="O67" s="90"/>
      <c r="P67" s="23"/>
      <c r="Q67" s="34"/>
      <c r="R67" s="91"/>
      <c r="S67" s="34"/>
      <c r="T67" s="91"/>
      <c r="U67" s="24"/>
    </row>
    <row r="68" spans="1:21" ht="26.25" customHeight="1">
      <c r="A68" s="544"/>
      <c r="B68" s="234" t="s">
        <v>253</v>
      </c>
      <c r="C68" s="239">
        <f>SUM(C64,C65,C66, C67)</f>
        <v>1</v>
      </c>
      <c r="D68" s="249">
        <f>SUM(D64,D65,D66, D67)</f>
        <v>200</v>
      </c>
      <c r="E68" s="250">
        <f>SUM(E64,E65,E66, E67)</f>
        <v>246.66666666666663</v>
      </c>
      <c r="F68" s="23"/>
      <c r="G68" s="241">
        <f>SUM(G64,G65,G66, G67)</f>
        <v>193.33333333333334</v>
      </c>
      <c r="H68" s="241">
        <f>SUM(H64,H65,H66, H67)</f>
        <v>100.66666666666667</v>
      </c>
      <c r="I68" s="241">
        <f>SUM(I64,I65,I66, I67)</f>
        <v>246.66666666666663</v>
      </c>
      <c r="J68" s="241">
        <f>SUM(J64,J65,J66, J67)</f>
        <v>127.33333333333331</v>
      </c>
      <c r="K68" s="23"/>
      <c r="L68" s="246">
        <f>SUM(L64,L65,L66, L67)</f>
        <v>0</v>
      </c>
      <c r="M68" s="246">
        <f>SUM(M64,M65,M66, M67)</f>
        <v>0</v>
      </c>
      <c r="N68" s="246">
        <f>SUM(N64,N65,N66, N67)</f>
        <v>280</v>
      </c>
      <c r="O68" s="246">
        <f>SUM(O64,O65,O66, O67)</f>
        <v>150.66666666666669</v>
      </c>
      <c r="P68" s="23"/>
      <c r="Q68" s="247">
        <f>SUM(Q64,Q65,Q66, Q67)</f>
        <v>0</v>
      </c>
      <c r="R68" s="247">
        <f>SUM(R64,R65,R66, R67)</f>
        <v>0</v>
      </c>
      <c r="S68" s="247">
        <f>SUM(S64,S65,S66, S67)</f>
        <v>313.33333333333331</v>
      </c>
      <c r="T68" s="247">
        <f>SUM(T64,T65,T66, T67)</f>
        <v>174</v>
      </c>
      <c r="U68" s="24"/>
    </row>
    <row r="69" spans="1:21" ht="39" customHeight="1">
      <c r="A69" s="539" t="str">
        <f>'Outcomes &amp; performance measures'!$B$23</f>
        <v>People learn, develop, socialise and contribute to society through volunteering</v>
      </c>
      <c r="B69" s="233" t="str">
        <f>'Outcomes &amp; performance measures'!C23</f>
        <v>% of volunteers who are satisfied that they learn, develop, socialise and contribute to society through volunteering</v>
      </c>
      <c r="C69" s="248">
        <v>0.6</v>
      </c>
      <c r="D69" s="5">
        <v>100</v>
      </c>
      <c r="E69" s="9">
        <f>SUM(E28/D28*D69)</f>
        <v>113.33333333333333</v>
      </c>
      <c r="F69" s="23"/>
      <c r="G69" s="14">
        <f>SUM(G28/D28*D69)</f>
        <v>106.66666666666667</v>
      </c>
      <c r="H69" s="70">
        <f t="shared" si="0"/>
        <v>64</v>
      </c>
      <c r="I69" s="14">
        <f>SUM(I28/D28*D69)</f>
        <v>113.33333333333333</v>
      </c>
      <c r="J69" s="70">
        <f t="shared" si="1"/>
        <v>68</v>
      </c>
      <c r="K69" s="23"/>
      <c r="L69" s="33">
        <f>SUM(L28/D28 *D69)</f>
        <v>0</v>
      </c>
      <c r="M69" s="90">
        <f t="shared" si="2"/>
        <v>0</v>
      </c>
      <c r="N69" s="33">
        <f>SUM(N28/D28*D69)</f>
        <v>113.33333333333333</v>
      </c>
      <c r="O69" s="90">
        <f t="shared" si="3"/>
        <v>68</v>
      </c>
      <c r="P69" s="23"/>
      <c r="Q69" s="34">
        <f>SUM(Q28/D28*D69)</f>
        <v>0</v>
      </c>
      <c r="R69" s="91">
        <f t="shared" ref="R69:R83" si="13">SUM(Q69*C69)</f>
        <v>0</v>
      </c>
      <c r="S69" s="34">
        <f>SUM(S28/D28*D69)</f>
        <v>113.33333333333333</v>
      </c>
      <c r="T69" s="91">
        <f t="shared" ref="T69:T83" si="14">SUM(S69*C69)</f>
        <v>68</v>
      </c>
      <c r="U69" s="24"/>
    </row>
    <row r="70" spans="1:21" ht="24" customHeight="1">
      <c r="A70" s="540"/>
      <c r="B70" s="233" t="str">
        <f>'Outcomes &amp; performance measures'!C24</f>
        <v>Number of volunteer hours per year</v>
      </c>
      <c r="C70" s="248">
        <v>0.2</v>
      </c>
      <c r="D70" s="5">
        <v>100</v>
      </c>
      <c r="E70" s="9">
        <f>SUM(E29/D29*D70)</f>
        <v>81.081081081081081</v>
      </c>
      <c r="F70" s="23"/>
      <c r="G70" s="14">
        <f>SUM(G29/D29*D70)</f>
        <v>135.13513513513513</v>
      </c>
      <c r="H70" s="70">
        <f t="shared" si="0"/>
        <v>27.027027027027028</v>
      </c>
      <c r="I70" s="14">
        <f>SUM(I29/D29*D70)</f>
        <v>108.10810810810811</v>
      </c>
      <c r="J70" s="70">
        <f t="shared" si="1"/>
        <v>21.621621621621625</v>
      </c>
      <c r="K70" s="23"/>
      <c r="L70" s="33">
        <f>SUM(L29/D29 *D70)</f>
        <v>0</v>
      </c>
      <c r="M70" s="90">
        <f t="shared" si="2"/>
        <v>0</v>
      </c>
      <c r="N70" s="33">
        <f>SUM(N29/D29*D70)</f>
        <v>144.14414414414415</v>
      </c>
      <c r="O70" s="90">
        <f t="shared" si="3"/>
        <v>28.828828828828833</v>
      </c>
      <c r="P70" s="23"/>
      <c r="Q70" s="34">
        <f>SUM(Q29/D29*D70)</f>
        <v>0</v>
      </c>
      <c r="R70" s="91">
        <f t="shared" si="13"/>
        <v>0</v>
      </c>
      <c r="S70" s="34">
        <f>SUM(S29/D29*D70)</f>
        <v>180.18018018018017</v>
      </c>
      <c r="T70" s="91">
        <f t="shared" si="14"/>
        <v>36.036036036036037</v>
      </c>
      <c r="U70" s="24"/>
    </row>
    <row r="71" spans="1:21" ht="35.25" customHeight="1">
      <c r="A71" s="540"/>
      <c r="B71" s="233" t="str">
        <f>'Outcomes &amp; performance measures'!C25</f>
        <v>Number of work experience placements per year</v>
      </c>
      <c r="C71" s="248">
        <v>0.2</v>
      </c>
      <c r="D71" s="5">
        <v>100</v>
      </c>
      <c r="E71" s="9">
        <f>SUM(E30/D30*D71)</f>
        <v>75</v>
      </c>
      <c r="F71" s="23"/>
      <c r="G71" s="14">
        <f>SUM(G30/D30*D71)</f>
        <v>125</v>
      </c>
      <c r="H71" s="70">
        <f t="shared" si="0"/>
        <v>25</v>
      </c>
      <c r="I71" s="14">
        <f>SUM(I30/D30*D71)</f>
        <v>100</v>
      </c>
      <c r="J71" s="70">
        <f t="shared" si="1"/>
        <v>20</v>
      </c>
      <c r="K71" s="23"/>
      <c r="L71" s="33">
        <f>SUM(L30/D30 *D71)</f>
        <v>0</v>
      </c>
      <c r="M71" s="90">
        <f t="shared" si="2"/>
        <v>0</v>
      </c>
      <c r="N71" s="33">
        <f>SUM(N30/D30*D71)</f>
        <v>100</v>
      </c>
      <c r="O71" s="90">
        <f t="shared" si="3"/>
        <v>20</v>
      </c>
      <c r="P71" s="23"/>
      <c r="Q71" s="34">
        <f>SUM(Q30/D30*D71)</f>
        <v>0</v>
      </c>
      <c r="R71" s="91">
        <f t="shared" si="13"/>
        <v>0</v>
      </c>
      <c r="S71" s="34">
        <f>SUM(S30/D30*D71)</f>
        <v>100</v>
      </c>
      <c r="T71" s="91">
        <f t="shared" si="14"/>
        <v>20</v>
      </c>
      <c r="U71" s="24"/>
    </row>
    <row r="72" spans="1:21" ht="24" customHeight="1">
      <c r="A72" s="540"/>
      <c r="B72" s="233"/>
      <c r="C72" s="69"/>
      <c r="D72" s="5"/>
      <c r="E72" s="9"/>
      <c r="F72" s="23"/>
      <c r="G72" s="14"/>
      <c r="H72" s="70"/>
      <c r="I72" s="14"/>
      <c r="J72" s="70"/>
      <c r="K72" s="23"/>
      <c r="L72" s="33"/>
      <c r="M72" s="90"/>
      <c r="N72" s="33"/>
      <c r="O72" s="90"/>
      <c r="P72" s="23"/>
      <c r="Q72" s="34"/>
      <c r="R72" s="91"/>
      <c r="S72" s="34"/>
      <c r="T72" s="91"/>
      <c r="U72" s="24"/>
    </row>
    <row r="73" spans="1:21" ht="24" customHeight="1">
      <c r="A73" s="540"/>
      <c r="B73" s="233"/>
      <c r="C73" s="69"/>
      <c r="D73" s="5"/>
      <c r="E73" s="9"/>
      <c r="F73" s="23"/>
      <c r="G73" s="14"/>
      <c r="H73" s="70"/>
      <c r="I73" s="14"/>
      <c r="J73" s="70"/>
      <c r="K73" s="23"/>
      <c r="L73" s="33"/>
      <c r="M73" s="90"/>
      <c r="N73" s="33"/>
      <c r="O73" s="90"/>
      <c r="P73" s="23"/>
      <c r="Q73" s="34"/>
      <c r="R73" s="91"/>
      <c r="S73" s="34"/>
      <c r="T73" s="91"/>
      <c r="U73" s="24"/>
    </row>
    <row r="74" spans="1:21" ht="26.25" customHeight="1">
      <c r="A74" s="544"/>
      <c r="B74" s="234" t="s">
        <v>254</v>
      </c>
      <c r="C74" s="239">
        <f>SUM(C69, C70, C71,C72, C73)</f>
        <v>1</v>
      </c>
      <c r="D74" s="240">
        <f>SUM(D69, D70, D71,D72, D73)</f>
        <v>300</v>
      </c>
      <c r="E74" s="378">
        <f>SUM(E69, E70, E71,E72, E73)</f>
        <v>269.41441441441441</v>
      </c>
      <c r="F74" s="23"/>
      <c r="G74" s="241">
        <f>SUM(G69, G70, G71,G72, G73)</f>
        <v>366.80180180180179</v>
      </c>
      <c r="H74" s="241">
        <f>SUM(H69, H70, H71,H72, H73)</f>
        <v>116.02702702702703</v>
      </c>
      <c r="I74" s="241">
        <f>SUM(I69, I70, I71,I72, I73)</f>
        <v>321.44144144144144</v>
      </c>
      <c r="J74" s="241">
        <f>SUM(J69, J70, J71,J72, J73)</f>
        <v>109.62162162162163</v>
      </c>
      <c r="K74" s="23"/>
      <c r="L74" s="246">
        <f>SUM(L69, L70, L71,L72, L73)</f>
        <v>0</v>
      </c>
      <c r="M74" s="246">
        <f>SUM(M69, M70, M71,M72, M73)</f>
        <v>0</v>
      </c>
      <c r="N74" s="246">
        <f>SUM(N69, N70, N71,N72, N73)</f>
        <v>357.47747747747746</v>
      </c>
      <c r="O74" s="246">
        <f>SUM(O69, O70, O71,O72, O73)</f>
        <v>116.82882882882883</v>
      </c>
      <c r="P74" s="23"/>
      <c r="Q74" s="247">
        <f>SUM(Q69, Q70, Q71,Q72, Q73)</f>
        <v>0</v>
      </c>
      <c r="R74" s="247">
        <f>SUM(R69, R70, R71,R72, R73)</f>
        <v>0</v>
      </c>
      <c r="S74" s="247">
        <f>SUM(S69, S70, S71,S72, S73)</f>
        <v>393.51351351351349</v>
      </c>
      <c r="T74" s="247">
        <f>SUM(T69, T70, T71,T72, T73)</f>
        <v>124.03603603603604</v>
      </c>
      <c r="U74" s="24"/>
    </row>
    <row r="75" spans="1:21" ht="29.25" customHeight="1">
      <c r="A75" s="539" t="str">
        <f>'Outcomes &amp; performance measures'!$B$26</f>
        <v>People have easy access to information about the heritage of Warnedowne</v>
      </c>
      <c r="B75" s="233" t="str">
        <f>'Outcomes &amp; performance measures'!C26</f>
        <v>% of enquiry users who are satisfied with access</v>
      </c>
      <c r="C75" s="69">
        <v>0.5</v>
      </c>
      <c r="D75" s="5">
        <v>100</v>
      </c>
      <c r="E75" s="9">
        <f>SUM(E33/D33*D75)</f>
        <v>113.33333333333333</v>
      </c>
      <c r="F75" s="23"/>
      <c r="G75" s="14">
        <f>SUM(G33/D33*D75)</f>
        <v>110.66666666666667</v>
      </c>
      <c r="H75" s="70">
        <f t="shared" si="0"/>
        <v>55.333333333333336</v>
      </c>
      <c r="I75" s="14">
        <f>SUM(I33/D33*D75)</f>
        <v>113.33333333333333</v>
      </c>
      <c r="J75" s="70">
        <f t="shared" si="1"/>
        <v>56.666666666666664</v>
      </c>
      <c r="K75" s="23"/>
      <c r="L75" s="33">
        <f>SUM(L33 /D33*D75)</f>
        <v>0</v>
      </c>
      <c r="M75" s="90">
        <f t="shared" si="2"/>
        <v>0</v>
      </c>
      <c r="N75" s="33">
        <f>SUM(N33/D33*D75)</f>
        <v>113.33333333333333</v>
      </c>
      <c r="O75" s="90">
        <f t="shared" si="3"/>
        <v>56.666666666666664</v>
      </c>
      <c r="P75" s="23"/>
      <c r="Q75" s="34">
        <f>SUM(Q33/D33*D75)</f>
        <v>0</v>
      </c>
      <c r="R75" s="91">
        <f t="shared" si="13"/>
        <v>0</v>
      </c>
      <c r="S75" s="34">
        <f>SUM(S33/D33*D75)</f>
        <v>113.33333333333333</v>
      </c>
      <c r="T75" s="91">
        <f t="shared" si="14"/>
        <v>56.666666666666664</v>
      </c>
      <c r="U75" s="24"/>
    </row>
    <row r="76" spans="1:21" ht="28.5" customHeight="1">
      <c r="A76" s="540"/>
      <c r="B76" s="233" t="str">
        <f>'Outcomes &amp; performance measures'!C27</f>
        <v>Number of of web hits per year</v>
      </c>
      <c r="C76" s="69">
        <v>0.2</v>
      </c>
      <c r="D76" s="5">
        <v>100</v>
      </c>
      <c r="E76" s="9">
        <f>SUM(E34/D34*D76)</f>
        <v>107.14285714285714</v>
      </c>
      <c r="F76" s="23"/>
      <c r="G76" s="14">
        <f>SUM(G34/D34*D76)</f>
        <v>108.92857142857142</v>
      </c>
      <c r="H76" s="70">
        <f t="shared" si="0"/>
        <v>21.785714285714285</v>
      </c>
      <c r="I76" s="14">
        <f>SUM(I34/D34*D76)</f>
        <v>128.57142857142858</v>
      </c>
      <c r="J76" s="70">
        <f t="shared" si="1"/>
        <v>25.714285714285719</v>
      </c>
      <c r="K76" s="23"/>
      <c r="L76" s="33">
        <f>SUM(L34 /D34*D76)</f>
        <v>0</v>
      </c>
      <c r="M76" s="90">
        <f t="shared" si="2"/>
        <v>0</v>
      </c>
      <c r="N76" s="33">
        <f>SUM(N34/D34*D76)</f>
        <v>164.28571428571428</v>
      </c>
      <c r="O76" s="90">
        <f t="shared" si="3"/>
        <v>32.857142857142854</v>
      </c>
      <c r="P76" s="23"/>
      <c r="Q76" s="34">
        <f>SUM(Q34/D34*D76)</f>
        <v>0</v>
      </c>
      <c r="R76" s="91">
        <f t="shared" si="13"/>
        <v>0</v>
      </c>
      <c r="S76" s="34">
        <f>SUM(S34/D34*D76)</f>
        <v>200</v>
      </c>
      <c r="T76" s="91">
        <f t="shared" si="14"/>
        <v>40</v>
      </c>
      <c r="U76" s="24"/>
    </row>
    <row r="77" spans="1:21" ht="24" customHeight="1">
      <c r="A77" s="540"/>
      <c r="B77" s="233" t="str">
        <f>'Outcomes &amp; performance measures'!C28</f>
        <v>Number of social media views per month</v>
      </c>
      <c r="C77" s="69">
        <v>0.15</v>
      </c>
      <c r="D77" s="5">
        <v>100</v>
      </c>
      <c r="E77" s="9">
        <f>SUM(E35/D35*D77)</f>
        <v>200</v>
      </c>
      <c r="F77" s="23"/>
      <c r="G77" s="14">
        <f>SUM(G35/D35*D77)</f>
        <v>860</v>
      </c>
      <c r="H77" s="70">
        <f t="shared" si="0"/>
        <v>129</v>
      </c>
      <c r="I77" s="14">
        <f>SUM(I35/D35*D77)</f>
        <v>1000</v>
      </c>
      <c r="J77" s="70">
        <f t="shared" si="1"/>
        <v>150</v>
      </c>
      <c r="K77" s="23"/>
      <c r="L77" s="33">
        <f>SUM(L35 /D35*D77)</f>
        <v>0</v>
      </c>
      <c r="M77" s="90">
        <f t="shared" si="2"/>
        <v>0</v>
      </c>
      <c r="N77" s="33">
        <f>SUM(N35/D35*D77)</f>
        <v>1600</v>
      </c>
      <c r="O77" s="90">
        <f t="shared" si="3"/>
        <v>240</v>
      </c>
      <c r="P77" s="23"/>
      <c r="Q77" s="34">
        <f>SUM(Q35/D35*D77)</f>
        <v>0</v>
      </c>
      <c r="R77" s="91">
        <f t="shared" si="13"/>
        <v>0</v>
      </c>
      <c r="S77" s="34">
        <f>SUM(S35/D35*D77)</f>
        <v>2000</v>
      </c>
      <c r="T77" s="91">
        <f t="shared" si="14"/>
        <v>300</v>
      </c>
      <c r="U77" s="24"/>
    </row>
    <row r="78" spans="1:21" ht="24.75" customHeight="1">
      <c r="A78" s="540"/>
      <c r="B78" s="233"/>
      <c r="C78" s="69"/>
      <c r="D78" s="5"/>
      <c r="E78" s="9"/>
      <c r="F78" s="23"/>
      <c r="G78" s="14"/>
      <c r="H78" s="70"/>
      <c r="I78" s="14"/>
      <c r="J78" s="70"/>
      <c r="K78" s="23"/>
      <c r="L78" s="33"/>
      <c r="M78" s="90"/>
      <c r="N78" s="33"/>
      <c r="O78" s="90"/>
      <c r="P78" s="23"/>
      <c r="Q78" s="34"/>
      <c r="R78" s="91"/>
      <c r="S78" s="34"/>
      <c r="T78" s="91"/>
      <c r="U78" s="24"/>
    </row>
    <row r="79" spans="1:21" ht="27.75" customHeight="1">
      <c r="A79" s="540"/>
      <c r="B79" s="233" t="str">
        <f>'Outcomes &amp; performance measures'!C29</f>
        <v>No of original documents per year requested from store in the Archives and Local Studies Centre</v>
      </c>
      <c r="C79" s="69">
        <v>0.05</v>
      </c>
      <c r="D79" s="5">
        <v>100</v>
      </c>
      <c r="E79" s="9">
        <f>SUM(E36/D36*D79)</f>
        <v>107.14285714285714</v>
      </c>
      <c r="F79" s="23"/>
      <c r="G79" s="14">
        <f>SUM(G36/D36*D79)</f>
        <v>116.07142857142858</v>
      </c>
      <c r="H79" s="70">
        <f t="shared" si="0"/>
        <v>5.8035714285714297</v>
      </c>
      <c r="I79" s="14">
        <f>SUM(I36/D36*D79)</f>
        <v>107.14285714285714</v>
      </c>
      <c r="J79" s="70">
        <f t="shared" si="1"/>
        <v>5.3571428571428577</v>
      </c>
      <c r="K79" s="23"/>
      <c r="L79" s="33">
        <f>SUM(L36 /D36*D79)</f>
        <v>0</v>
      </c>
      <c r="M79" s="90">
        <f t="shared" si="2"/>
        <v>0</v>
      </c>
      <c r="N79" s="33">
        <f>SUM(N36/D36*D79)</f>
        <v>125</v>
      </c>
      <c r="O79" s="90">
        <f t="shared" si="3"/>
        <v>6.25</v>
      </c>
      <c r="P79" s="23"/>
      <c r="Q79" s="34">
        <f>SUM(Q36/D36*D79)</f>
        <v>0</v>
      </c>
      <c r="R79" s="91">
        <f t="shared" si="13"/>
        <v>0</v>
      </c>
      <c r="S79" s="34">
        <f>SUM(S36/D36*D79)</f>
        <v>142.85714285714286</v>
      </c>
      <c r="T79" s="91">
        <f t="shared" si="14"/>
        <v>7.1428571428571432</v>
      </c>
      <c r="U79" s="24"/>
    </row>
    <row r="80" spans="1:21" ht="24.75" customHeight="1">
      <c r="A80" s="540"/>
      <c r="B80" s="233" t="str">
        <f>'Outcomes &amp; performance measures'!C30</f>
        <v xml:space="preserve">Number of images of photos and film available on-line </v>
      </c>
      <c r="C80" s="69">
        <v>0.1</v>
      </c>
      <c r="D80" s="5">
        <v>100</v>
      </c>
      <c r="E80" s="9">
        <f>SUM(E37/D37*D80)</f>
        <v>111.11111111111111</v>
      </c>
      <c r="F80" s="23"/>
      <c r="G80" s="14">
        <f>SUM(G37/D37*D80)</f>
        <v>159.25925925925927</v>
      </c>
      <c r="H80" s="70">
        <f t="shared" si="0"/>
        <v>15.925925925925927</v>
      </c>
      <c r="I80" s="14">
        <f>SUM(I37/D37*D80)</f>
        <v>222.22222222222223</v>
      </c>
      <c r="J80" s="70">
        <f t="shared" si="1"/>
        <v>22.222222222222225</v>
      </c>
      <c r="K80" s="23"/>
      <c r="L80" s="33">
        <f>SUM(L37 /D37*D80)</f>
        <v>0</v>
      </c>
      <c r="M80" s="90">
        <f t="shared" si="2"/>
        <v>0</v>
      </c>
      <c r="N80" s="33">
        <f>SUM(N37/D37*D80)</f>
        <v>333.33333333333337</v>
      </c>
      <c r="O80" s="90">
        <f t="shared" si="3"/>
        <v>33.333333333333336</v>
      </c>
      <c r="P80" s="23"/>
      <c r="Q80" s="34">
        <f>SUM(Q37/D37*D80)</f>
        <v>0</v>
      </c>
      <c r="R80" s="91">
        <f t="shared" si="13"/>
        <v>0</v>
      </c>
      <c r="S80" s="34">
        <f>SUM(S37/D37*D80)</f>
        <v>370.37037037037038</v>
      </c>
      <c r="T80" s="91">
        <f>SUM(S80*C80)</f>
        <v>37.037037037037038</v>
      </c>
      <c r="U80" s="24"/>
    </row>
    <row r="81" spans="1:21" ht="25.5" customHeight="1">
      <c r="A81" s="544"/>
      <c r="B81" s="234" t="s">
        <v>255</v>
      </c>
      <c r="C81" s="239">
        <f>SUM(C75,C76, C77, C78,C79, C80)</f>
        <v>1</v>
      </c>
      <c r="D81" s="240">
        <f>SUM(D75,D76, D77, D78,D79, D80)</f>
        <v>500</v>
      </c>
      <c r="E81" s="416">
        <f>SUM(E75,E76, E77, E78,E79, E80)</f>
        <v>638.73015873015868</v>
      </c>
      <c r="F81" s="23"/>
      <c r="G81" s="241">
        <f>SUM(G75,G76, G77, G78,G79, G80)</f>
        <v>1354.9259259259261</v>
      </c>
      <c r="H81" s="241">
        <f t="shared" ref="H81:O81" si="15">SUM(H75,H76, H77, H78,H79, H80)</f>
        <v>227.84854497354496</v>
      </c>
      <c r="I81" s="241">
        <f t="shared" si="15"/>
        <v>1571.2698412698412</v>
      </c>
      <c r="J81" s="241">
        <f t="shared" si="15"/>
        <v>259.96031746031747</v>
      </c>
      <c r="K81" s="23"/>
      <c r="L81" s="246">
        <f t="shared" si="15"/>
        <v>0</v>
      </c>
      <c r="M81" s="246">
        <f t="shared" si="15"/>
        <v>0</v>
      </c>
      <c r="N81" s="246">
        <f t="shared" si="15"/>
        <v>2335.9523809523812</v>
      </c>
      <c r="O81" s="246">
        <f t="shared" si="15"/>
        <v>369.10714285714283</v>
      </c>
      <c r="P81" s="23"/>
      <c r="Q81" s="247">
        <f>SUM(Q75,Q76, Q77, Q78,Q79, Q80)</f>
        <v>0</v>
      </c>
      <c r="R81" s="247">
        <f t="shared" ref="R81:T81" si="16">SUM(R75,R76, R77, R78,R79, R80)</f>
        <v>0</v>
      </c>
      <c r="S81" s="247">
        <f t="shared" si="16"/>
        <v>2826.5608465608466</v>
      </c>
      <c r="T81" s="247">
        <f t="shared" si="16"/>
        <v>440.84656084656081</v>
      </c>
      <c r="U81" s="24"/>
    </row>
    <row r="82" spans="1:21" ht="30.75" customHeight="1">
      <c r="A82" s="539" t="str">
        <f>'Outcomes &amp; performance measures'!$B$31</f>
        <v>The physical and intellectual history of Warnedowne is preserved and interpreted</v>
      </c>
      <c r="B82" s="233" t="str">
        <f>'Outcomes &amp; performance measures'!C31</f>
        <v>Number of exhibitions mounted per year</v>
      </c>
      <c r="C82" s="69">
        <v>0.5</v>
      </c>
      <c r="D82" s="5">
        <v>100</v>
      </c>
      <c r="E82" s="9">
        <f>SUM(E38/D38*D82)</f>
        <v>150</v>
      </c>
      <c r="F82" s="23"/>
      <c r="G82" s="14">
        <f>SUM(G38/D38*D82)</f>
        <v>125</v>
      </c>
      <c r="H82" s="70">
        <f t="shared" si="0"/>
        <v>62.5</v>
      </c>
      <c r="I82" s="14">
        <f>SUM(I38/D38*D82)</f>
        <v>200</v>
      </c>
      <c r="J82" s="70">
        <f t="shared" si="1"/>
        <v>100</v>
      </c>
      <c r="K82" s="23"/>
      <c r="L82" s="33">
        <f>SUM(L38/D38*D82)</f>
        <v>0</v>
      </c>
      <c r="M82" s="90">
        <f t="shared" si="2"/>
        <v>0</v>
      </c>
      <c r="N82" s="33">
        <f>SUM(N38/D38*D82)</f>
        <v>200</v>
      </c>
      <c r="O82" s="90">
        <f t="shared" si="3"/>
        <v>100</v>
      </c>
      <c r="P82" s="23"/>
      <c r="Q82" s="34">
        <f>SUM(Q38/D38*D82)</f>
        <v>0</v>
      </c>
      <c r="R82" s="91">
        <f t="shared" si="13"/>
        <v>0</v>
      </c>
      <c r="S82" s="34">
        <f>SUM(S38/D38*D82)</f>
        <v>250</v>
      </c>
      <c r="T82" s="91">
        <f t="shared" si="14"/>
        <v>125</v>
      </c>
      <c r="U82" s="24"/>
    </row>
    <row r="83" spans="1:21" ht="32.25" customHeight="1">
      <c r="A83" s="540"/>
      <c r="B83" s="233" t="str">
        <f>'Outcomes &amp; performance measures'!C32</f>
        <v xml:space="preserve">Museum Accreditation (2=accredited, 1=partly accredited, 0=accredited) </v>
      </c>
      <c r="C83" s="69">
        <v>0.5</v>
      </c>
      <c r="D83" s="5">
        <v>100</v>
      </c>
      <c r="E83" s="9">
        <f>SUM(E39/D39*D83)</f>
        <v>100</v>
      </c>
      <c r="F83" s="23"/>
      <c r="G83" s="14">
        <f>SUM(G39/D39*D83)</f>
        <v>100</v>
      </c>
      <c r="H83" s="70">
        <f t="shared" si="0"/>
        <v>50</v>
      </c>
      <c r="I83" s="14">
        <f>SUM(I39/D39*D83)</f>
        <v>100</v>
      </c>
      <c r="J83" s="70">
        <f t="shared" si="1"/>
        <v>50</v>
      </c>
      <c r="K83" s="23"/>
      <c r="L83" s="33">
        <f>SUM(L39/D39*D83)</f>
        <v>0</v>
      </c>
      <c r="M83" s="90">
        <f t="shared" si="2"/>
        <v>0</v>
      </c>
      <c r="N83" s="33">
        <f>SUM(N39/D39*D83)</f>
        <v>100</v>
      </c>
      <c r="O83" s="90">
        <f t="shared" si="3"/>
        <v>50</v>
      </c>
      <c r="P83" s="23"/>
      <c r="Q83" s="34">
        <f>SUM(Q39/D39*D83)</f>
        <v>0</v>
      </c>
      <c r="R83" s="91">
        <f t="shared" si="13"/>
        <v>0</v>
      </c>
      <c r="S83" s="34">
        <f>SUM(S39/D39*D83)</f>
        <v>100</v>
      </c>
      <c r="T83" s="91">
        <f t="shared" si="14"/>
        <v>50</v>
      </c>
      <c r="U83" s="24"/>
    </row>
    <row r="84" spans="1:21" ht="27.75" customHeight="1">
      <c r="A84" s="540"/>
      <c r="B84" s="233"/>
      <c r="C84" s="69"/>
      <c r="D84" s="5"/>
      <c r="E84" s="9"/>
      <c r="F84" s="112"/>
      <c r="G84" s="70"/>
      <c r="H84" s="70"/>
      <c r="I84" s="70"/>
      <c r="J84" s="70"/>
      <c r="K84" s="112"/>
      <c r="L84" s="90"/>
      <c r="M84" s="90"/>
      <c r="N84" s="90"/>
      <c r="O84" s="90"/>
      <c r="P84" s="112"/>
      <c r="Q84" s="91"/>
      <c r="R84" s="91"/>
      <c r="S84" s="91"/>
      <c r="T84" s="91"/>
      <c r="U84" s="24"/>
    </row>
    <row r="85" spans="1:21" ht="24.75" customHeight="1">
      <c r="A85" s="540"/>
      <c r="B85" s="233" t="str">
        <f>'Outcomes &amp; performance measures'!C33</f>
        <v xml:space="preserve">Archive Service Accreditation (2=accredited, 1=partly accredited, 0=accredited) </v>
      </c>
      <c r="C85" s="69"/>
      <c r="D85" s="5"/>
      <c r="E85" s="9"/>
      <c r="F85" s="23"/>
      <c r="G85" s="70"/>
      <c r="H85" s="70"/>
      <c r="I85" s="70"/>
      <c r="J85" s="70"/>
      <c r="K85" s="23"/>
      <c r="L85" s="33"/>
      <c r="M85" s="90"/>
      <c r="N85" s="33"/>
      <c r="O85" s="90"/>
      <c r="P85" s="23"/>
      <c r="Q85" s="34"/>
      <c r="R85" s="91"/>
      <c r="S85" s="34"/>
      <c r="T85" s="91"/>
      <c r="U85" s="24"/>
    </row>
    <row r="86" spans="1:21" ht="30.75" customHeight="1" thickBot="1">
      <c r="A86" s="541"/>
      <c r="B86" s="302" t="s">
        <v>256</v>
      </c>
      <c r="C86" s="335">
        <f>SUM(C82, C83,C84, C85)</f>
        <v>1</v>
      </c>
      <c r="D86" s="336">
        <f>SUM(D82, D83,D84, D85)</f>
        <v>200</v>
      </c>
      <c r="E86" s="337">
        <f>SUM(E82, E83,E84, E85)</f>
        <v>250</v>
      </c>
      <c r="F86" s="338"/>
      <c r="G86" s="339">
        <f>SUM(G82, G83,G84, G85)</f>
        <v>225</v>
      </c>
      <c r="H86" s="339">
        <f>SUM(H82, H83,H84, H85)</f>
        <v>112.5</v>
      </c>
      <c r="I86" s="339">
        <f>SUM(I82, I83,I84, I85)</f>
        <v>300</v>
      </c>
      <c r="J86" s="339">
        <f>SUM(J82, J83,J84, J85)</f>
        <v>150</v>
      </c>
      <c r="K86" s="338"/>
      <c r="L86" s="340">
        <f>SUM(L82, L83,L84, L85)</f>
        <v>0</v>
      </c>
      <c r="M86" s="340">
        <f>SUM(M82, M83,M84, M85)</f>
        <v>0</v>
      </c>
      <c r="N86" s="340">
        <f>SUM(N82, N83,N84, N85)</f>
        <v>300</v>
      </c>
      <c r="O86" s="340">
        <f>SUM(O82, O83,O84, O85)</f>
        <v>150</v>
      </c>
      <c r="P86" s="338"/>
      <c r="Q86" s="341">
        <f>SUM(Q82, Q83,Q84, Q85)</f>
        <v>0</v>
      </c>
      <c r="R86" s="341">
        <f>SUM(R82, R83,R84, R85)</f>
        <v>0</v>
      </c>
      <c r="S86" s="341">
        <f>SUM(S82, S83,S84, S85)</f>
        <v>350</v>
      </c>
      <c r="T86" s="341">
        <f>SUM(T82, T83,T84, T85)</f>
        <v>175</v>
      </c>
      <c r="U86" s="342"/>
    </row>
    <row r="87" spans="1:21" ht="21.75" customHeight="1">
      <c r="A87" s="60"/>
      <c r="B87" s="55"/>
    </row>
    <row r="88" spans="1:21">
      <c r="A88" s="60"/>
      <c r="B88" s="55"/>
    </row>
    <row r="89" spans="1:21">
      <c r="A89" s="60"/>
      <c r="B89" s="55"/>
    </row>
    <row r="90" spans="1:21">
      <c r="A90" s="60"/>
      <c r="B90" s="55"/>
    </row>
    <row r="91" spans="1:21">
      <c r="A91" s="60"/>
      <c r="B91" s="55"/>
    </row>
    <row r="92" spans="1:21">
      <c r="A92" s="60"/>
      <c r="B92" s="55"/>
    </row>
    <row r="93" spans="1:21">
      <c r="A93" s="60"/>
      <c r="B93" s="55"/>
    </row>
    <row r="94" spans="1:21">
      <c r="A94" s="60"/>
      <c r="B94" s="55"/>
    </row>
    <row r="95" spans="1:21">
      <c r="A95" s="60"/>
      <c r="B95" s="55"/>
    </row>
    <row r="96" spans="1:21">
      <c r="A96" s="60"/>
      <c r="B96" s="55"/>
    </row>
    <row r="97" spans="1:2">
      <c r="A97" s="60"/>
      <c r="B97" s="55"/>
    </row>
    <row r="98" spans="1:2">
      <c r="A98" s="60"/>
      <c r="B98" s="55"/>
    </row>
    <row r="99" spans="1:2">
      <c r="A99" s="60"/>
      <c r="B99" s="55"/>
    </row>
    <row r="100" spans="1:2">
      <c r="A100" s="60"/>
      <c r="B100" s="55"/>
    </row>
    <row r="101" spans="1:2">
      <c r="A101" s="60"/>
      <c r="B101" s="55"/>
    </row>
    <row r="102" spans="1:2">
      <c r="A102" s="60"/>
      <c r="B102" s="55"/>
    </row>
    <row r="103" spans="1:2">
      <c r="A103" s="60"/>
      <c r="B103" s="55"/>
    </row>
    <row r="104" spans="1:2">
      <c r="A104" s="60"/>
      <c r="B104" s="55"/>
    </row>
    <row r="105" spans="1:2">
      <c r="A105" s="60"/>
      <c r="B105" s="55"/>
    </row>
    <row r="106" spans="1:2">
      <c r="A106" s="60"/>
      <c r="B106" s="55"/>
    </row>
    <row r="107" spans="1:2">
      <c r="A107" s="60"/>
      <c r="B107" s="55"/>
    </row>
    <row r="108" spans="1:2">
      <c r="A108" s="60"/>
      <c r="B108" s="55"/>
    </row>
    <row r="109" spans="1:2">
      <c r="A109" s="60"/>
      <c r="B109" s="55"/>
    </row>
    <row r="110" spans="1:2">
      <c r="A110" s="60"/>
      <c r="B110" s="55"/>
    </row>
    <row r="111" spans="1:2">
      <c r="A111" s="60"/>
      <c r="B111" s="55"/>
    </row>
    <row r="112" spans="1:2">
      <c r="A112" s="60"/>
      <c r="B112" s="55"/>
    </row>
    <row r="113" spans="1:2">
      <c r="A113" s="60"/>
      <c r="B113" s="55"/>
    </row>
    <row r="114" spans="1:2">
      <c r="A114" s="60"/>
      <c r="B114" s="55"/>
    </row>
    <row r="115" spans="1:2">
      <c r="A115" s="60"/>
      <c r="B115" s="55"/>
    </row>
    <row r="116" spans="1:2">
      <c r="A116" s="60"/>
      <c r="B116" s="55"/>
    </row>
    <row r="117" spans="1:2">
      <c r="A117" s="60"/>
      <c r="B117" s="55"/>
    </row>
    <row r="118" spans="1:2">
      <c r="A118" s="60"/>
      <c r="B118" s="55"/>
    </row>
    <row r="119" spans="1:2">
      <c r="A119" s="60"/>
      <c r="B119" s="55"/>
    </row>
    <row r="120" spans="1:2">
      <c r="A120" s="60"/>
      <c r="B120" s="55"/>
    </row>
    <row r="121" spans="1:2">
      <c r="A121" s="60"/>
      <c r="B121" s="55"/>
    </row>
    <row r="122" spans="1:2">
      <c r="A122" s="60"/>
      <c r="B122" s="55"/>
    </row>
    <row r="123" spans="1:2">
      <c r="A123" s="60"/>
      <c r="B123" s="55"/>
    </row>
    <row r="124" spans="1:2">
      <c r="A124" s="60"/>
      <c r="B124" s="55"/>
    </row>
    <row r="125" spans="1:2">
      <c r="A125" s="60"/>
      <c r="B125" s="55"/>
    </row>
    <row r="126" spans="1:2">
      <c r="A126" s="60"/>
      <c r="B126" s="55"/>
    </row>
    <row r="127" spans="1:2">
      <c r="A127" s="60"/>
      <c r="B127" s="55"/>
    </row>
    <row r="128" spans="1:2">
      <c r="A128" s="60"/>
      <c r="B128" s="55"/>
    </row>
    <row r="129" spans="1:2">
      <c r="A129" s="60"/>
      <c r="B129" s="55"/>
    </row>
    <row r="130" spans="1:2">
      <c r="A130" s="60"/>
      <c r="B130" s="55"/>
    </row>
    <row r="131" spans="1:2">
      <c r="A131" s="60"/>
      <c r="B131" s="55"/>
    </row>
    <row r="132" spans="1:2">
      <c r="A132" s="60"/>
      <c r="B132" s="55"/>
    </row>
    <row r="133" spans="1:2">
      <c r="A133" s="60"/>
      <c r="B133" s="55"/>
    </row>
    <row r="134" spans="1:2">
      <c r="A134" s="60"/>
      <c r="B134" s="55"/>
    </row>
    <row r="135" spans="1:2">
      <c r="A135" s="60"/>
      <c r="B135" s="55"/>
    </row>
    <row r="136" spans="1:2">
      <c r="A136" s="60"/>
      <c r="B136" s="55"/>
    </row>
    <row r="137" spans="1:2">
      <c r="A137" s="60"/>
      <c r="B137" s="55"/>
    </row>
    <row r="138" spans="1:2">
      <c r="A138" s="60"/>
      <c r="B138" s="55"/>
    </row>
    <row r="139" spans="1:2">
      <c r="A139" s="60"/>
      <c r="B139" s="55"/>
    </row>
    <row r="140" spans="1:2">
      <c r="A140" s="60"/>
      <c r="B140" s="55"/>
    </row>
    <row r="141" spans="1:2">
      <c r="A141" s="60"/>
      <c r="B141" s="55"/>
    </row>
    <row r="142" spans="1:2">
      <c r="A142" s="60"/>
      <c r="B142" s="55"/>
    </row>
    <row r="143" spans="1:2">
      <c r="A143" s="60"/>
      <c r="B143" s="55"/>
    </row>
    <row r="144" spans="1:2">
      <c r="A144" s="60"/>
      <c r="B144" s="55"/>
    </row>
    <row r="145" spans="1:2">
      <c r="A145" s="60"/>
      <c r="B145" s="55"/>
    </row>
    <row r="146" spans="1:2">
      <c r="A146" s="60"/>
      <c r="B146" s="55"/>
    </row>
    <row r="147" spans="1:2">
      <c r="A147" s="60"/>
      <c r="B147" s="55"/>
    </row>
    <row r="148" spans="1:2">
      <c r="A148" s="60"/>
      <c r="B148" s="55"/>
    </row>
    <row r="149" spans="1:2">
      <c r="A149" s="60"/>
      <c r="B149" s="55"/>
    </row>
    <row r="150" spans="1:2">
      <c r="A150" s="60"/>
      <c r="B150" s="55"/>
    </row>
    <row r="151" spans="1:2">
      <c r="A151" s="60"/>
      <c r="B151" s="55"/>
    </row>
    <row r="152" spans="1:2">
      <c r="A152" s="60"/>
      <c r="B152" s="55"/>
    </row>
    <row r="153" spans="1:2">
      <c r="A153" s="60"/>
      <c r="B153" s="55"/>
    </row>
    <row r="154" spans="1:2">
      <c r="A154" s="60"/>
      <c r="B154" s="55"/>
    </row>
    <row r="155" spans="1:2">
      <c r="B155" s="55"/>
    </row>
    <row r="156" spans="1:2">
      <c r="B156" s="55"/>
    </row>
    <row r="157" spans="1:2">
      <c r="B157" s="55"/>
    </row>
    <row r="158" spans="1:2">
      <c r="B158" s="55"/>
    </row>
    <row r="159" spans="1:2">
      <c r="B159" s="55"/>
    </row>
    <row r="160" spans="1:2">
      <c r="B160" s="55"/>
    </row>
    <row r="161" spans="2:2">
      <c r="B161" s="55"/>
    </row>
    <row r="162" spans="2:2">
      <c r="B162" s="55"/>
    </row>
    <row r="163" spans="2:2">
      <c r="B163" s="55"/>
    </row>
    <row r="164" spans="2:2">
      <c r="B164" s="55"/>
    </row>
    <row r="165" spans="2:2">
      <c r="B165" s="55"/>
    </row>
    <row r="166" spans="2:2">
      <c r="B166" s="55"/>
    </row>
    <row r="167" spans="2:2">
      <c r="B167" s="55"/>
    </row>
    <row r="168" spans="2:2">
      <c r="B168" s="55"/>
    </row>
    <row r="169" spans="2:2">
      <c r="B169" s="55"/>
    </row>
    <row r="170" spans="2:2">
      <c r="B170" s="55"/>
    </row>
    <row r="171" spans="2:2">
      <c r="B171" s="55"/>
    </row>
    <row r="172" spans="2:2">
      <c r="B172" s="55"/>
    </row>
    <row r="173" spans="2:2">
      <c r="B173" s="55"/>
    </row>
    <row r="174" spans="2:2">
      <c r="B174" s="55"/>
    </row>
    <row r="175" spans="2:2">
      <c r="B175" s="55"/>
    </row>
    <row r="176" spans="2:2">
      <c r="B176" s="55"/>
    </row>
    <row r="177" spans="2:2">
      <c r="B177" s="55"/>
    </row>
    <row r="178" spans="2:2">
      <c r="B178" s="55"/>
    </row>
    <row r="179" spans="2:2">
      <c r="B179" s="55"/>
    </row>
    <row r="180" spans="2:2">
      <c r="B180" s="55"/>
    </row>
    <row r="181" spans="2:2">
      <c r="B181" s="55"/>
    </row>
    <row r="182" spans="2:2">
      <c r="B182" s="55"/>
    </row>
    <row r="183" spans="2:2">
      <c r="B183" s="55"/>
    </row>
    <row r="184" spans="2:2">
      <c r="B184" s="55"/>
    </row>
    <row r="185" spans="2:2">
      <c r="B185" s="55"/>
    </row>
    <row r="186" spans="2:2">
      <c r="B186" s="55"/>
    </row>
    <row r="187" spans="2:2">
      <c r="B187" s="55"/>
    </row>
    <row r="188" spans="2:2">
      <c r="B188" s="55"/>
    </row>
    <row r="189" spans="2:2">
      <c r="B189" s="55"/>
    </row>
    <row r="190" spans="2:2">
      <c r="B190" s="55"/>
    </row>
    <row r="191" spans="2:2">
      <c r="B191" s="55"/>
    </row>
    <row r="192" spans="2:2">
      <c r="B192" s="55"/>
    </row>
    <row r="193" spans="2:2">
      <c r="B193" s="55"/>
    </row>
    <row r="194" spans="2:2">
      <c r="B194" s="55"/>
    </row>
    <row r="195" spans="2:2">
      <c r="B195" s="55"/>
    </row>
    <row r="196" spans="2:2">
      <c r="B196" s="55"/>
    </row>
    <row r="197" spans="2:2">
      <c r="B197" s="55"/>
    </row>
    <row r="198" spans="2:2">
      <c r="B198" s="55"/>
    </row>
    <row r="199" spans="2:2">
      <c r="B199" s="55"/>
    </row>
    <row r="200" spans="2:2">
      <c r="B200" s="55"/>
    </row>
    <row r="201" spans="2:2">
      <c r="B201" s="55"/>
    </row>
    <row r="202" spans="2:2">
      <c r="B202" s="55"/>
    </row>
    <row r="203" spans="2:2">
      <c r="B203" s="55"/>
    </row>
    <row r="204" spans="2:2">
      <c r="B204" s="55"/>
    </row>
    <row r="205" spans="2:2">
      <c r="B205" s="55"/>
    </row>
    <row r="206" spans="2:2">
      <c r="B206" s="55"/>
    </row>
    <row r="207" spans="2:2">
      <c r="B207" s="55"/>
    </row>
    <row r="208" spans="2:2">
      <c r="B208" s="55"/>
    </row>
    <row r="209" spans="2:2">
      <c r="B209" s="55"/>
    </row>
    <row r="210" spans="2:2">
      <c r="B210" s="55"/>
    </row>
    <row r="211" spans="2:2">
      <c r="B211" s="55"/>
    </row>
    <row r="212" spans="2:2">
      <c r="B212" s="55"/>
    </row>
    <row r="213" spans="2:2">
      <c r="B213" s="55"/>
    </row>
    <row r="214" spans="2:2">
      <c r="B214" s="55"/>
    </row>
    <row r="215" spans="2:2">
      <c r="B215" s="55"/>
    </row>
    <row r="216" spans="2:2">
      <c r="B216" s="55"/>
    </row>
    <row r="217" spans="2:2">
      <c r="B217" s="55"/>
    </row>
    <row r="218" spans="2:2">
      <c r="B218" s="55"/>
    </row>
    <row r="219" spans="2:2">
      <c r="B219" s="55"/>
    </row>
    <row r="220" spans="2:2">
      <c r="B220" s="55"/>
    </row>
    <row r="221" spans="2:2">
      <c r="B221" s="55"/>
    </row>
    <row r="222" spans="2:2">
      <c r="B222" s="55"/>
    </row>
    <row r="223" spans="2:2">
      <c r="B223" s="55"/>
    </row>
    <row r="224" spans="2:2">
      <c r="B224" s="55"/>
    </row>
    <row r="225" spans="2:2">
      <c r="B225" s="55"/>
    </row>
    <row r="226" spans="2:2">
      <c r="B226" s="55"/>
    </row>
    <row r="227" spans="2:2">
      <c r="B227" s="55"/>
    </row>
    <row r="228" spans="2:2">
      <c r="B228" s="55"/>
    </row>
    <row r="229" spans="2:2">
      <c r="B229" s="55"/>
    </row>
    <row r="230" spans="2:2">
      <c r="B230" s="55"/>
    </row>
    <row r="231" spans="2:2">
      <c r="B231" s="55"/>
    </row>
    <row r="232" spans="2:2">
      <c r="B232" s="55"/>
    </row>
    <row r="233" spans="2:2">
      <c r="B233" s="55"/>
    </row>
    <row r="234" spans="2:2">
      <c r="B234" s="55"/>
    </row>
    <row r="235" spans="2:2">
      <c r="B235" s="55"/>
    </row>
    <row r="236" spans="2:2">
      <c r="B236" s="55"/>
    </row>
    <row r="237" spans="2:2">
      <c r="B237" s="55"/>
    </row>
    <row r="238" spans="2:2">
      <c r="B238" s="55"/>
    </row>
    <row r="239" spans="2:2">
      <c r="B239" s="55"/>
    </row>
    <row r="240" spans="2:2">
      <c r="B240" s="55"/>
    </row>
    <row r="241" spans="2:2">
      <c r="B241" s="55"/>
    </row>
    <row r="242" spans="2:2">
      <c r="B242" s="55"/>
    </row>
    <row r="243" spans="2:2">
      <c r="B243" s="55"/>
    </row>
    <row r="244" spans="2:2">
      <c r="B244" s="55"/>
    </row>
    <row r="245" spans="2:2">
      <c r="B245" s="55"/>
    </row>
    <row r="246" spans="2:2">
      <c r="B246" s="55"/>
    </row>
    <row r="247" spans="2:2">
      <c r="B247" s="55"/>
    </row>
    <row r="248" spans="2:2">
      <c r="B248" s="55"/>
    </row>
    <row r="249" spans="2:2">
      <c r="B249" s="55"/>
    </row>
    <row r="250" spans="2:2">
      <c r="B250" s="55"/>
    </row>
    <row r="251" spans="2:2">
      <c r="B251" s="55"/>
    </row>
    <row r="252" spans="2:2">
      <c r="B252" s="55"/>
    </row>
    <row r="253" spans="2:2">
      <c r="B253" s="55"/>
    </row>
    <row r="254" spans="2:2">
      <c r="B254" s="55"/>
    </row>
    <row r="255" spans="2:2">
      <c r="B255" s="55"/>
    </row>
    <row r="256" spans="2:2">
      <c r="B256" s="55"/>
    </row>
    <row r="257" spans="2:2">
      <c r="B257" s="55"/>
    </row>
    <row r="258" spans="2:2">
      <c r="B258" s="55"/>
    </row>
    <row r="259" spans="2:2">
      <c r="B259" s="55"/>
    </row>
    <row r="260" spans="2:2">
      <c r="B260" s="55"/>
    </row>
    <row r="261" spans="2:2">
      <c r="B261" s="55"/>
    </row>
    <row r="262" spans="2:2">
      <c r="B262" s="55"/>
    </row>
    <row r="263" spans="2:2">
      <c r="B263" s="55"/>
    </row>
    <row r="264" spans="2:2">
      <c r="B264" s="55"/>
    </row>
    <row r="265" spans="2:2">
      <c r="B265" s="55"/>
    </row>
    <row r="266" spans="2:2">
      <c r="B266" s="55"/>
    </row>
    <row r="267" spans="2:2">
      <c r="B267" s="55"/>
    </row>
    <row r="268" spans="2:2">
      <c r="B268" s="55"/>
    </row>
    <row r="269" spans="2:2">
      <c r="B269" s="55"/>
    </row>
    <row r="270" spans="2:2">
      <c r="B270" s="55"/>
    </row>
    <row r="271" spans="2:2">
      <c r="B271" s="55"/>
    </row>
    <row r="272" spans="2:2">
      <c r="B272" s="55"/>
    </row>
    <row r="273" spans="2:2">
      <c r="B273" s="55"/>
    </row>
    <row r="274" spans="2:2">
      <c r="B274" s="55"/>
    </row>
    <row r="275" spans="2:2">
      <c r="B275" s="55"/>
    </row>
    <row r="276" spans="2:2">
      <c r="B276" s="55"/>
    </row>
    <row r="277" spans="2:2">
      <c r="B277" s="55"/>
    </row>
    <row r="278" spans="2:2">
      <c r="B278" s="55"/>
    </row>
    <row r="279" spans="2:2">
      <c r="B279" s="55"/>
    </row>
    <row r="280" spans="2:2">
      <c r="B280" s="55"/>
    </row>
    <row r="281" spans="2:2">
      <c r="B281" s="55"/>
    </row>
    <row r="282" spans="2:2">
      <c r="B282" s="55"/>
    </row>
    <row r="283" spans="2:2">
      <c r="B283" s="55"/>
    </row>
    <row r="284" spans="2:2">
      <c r="B284" s="55"/>
    </row>
    <row r="285" spans="2:2">
      <c r="B285" s="55"/>
    </row>
    <row r="286" spans="2:2">
      <c r="B286" s="55"/>
    </row>
    <row r="287" spans="2:2">
      <c r="B287" s="55"/>
    </row>
    <row r="288" spans="2:2">
      <c r="B288" s="55"/>
    </row>
    <row r="289" spans="2:2">
      <c r="B289" s="55"/>
    </row>
    <row r="290" spans="2:2">
      <c r="B290" s="55"/>
    </row>
    <row r="291" spans="2:2">
      <c r="B291" s="55"/>
    </row>
    <row r="292" spans="2:2">
      <c r="B292" s="55"/>
    </row>
    <row r="293" spans="2:2">
      <c r="B293" s="55"/>
    </row>
    <row r="294" spans="2:2">
      <c r="B294" s="55"/>
    </row>
    <row r="295" spans="2:2">
      <c r="B295" s="55"/>
    </row>
    <row r="296" spans="2:2">
      <c r="B296" s="55"/>
    </row>
    <row r="297" spans="2:2">
      <c r="B297" s="55"/>
    </row>
    <row r="298" spans="2:2">
      <c r="B298" s="55"/>
    </row>
    <row r="299" spans="2:2">
      <c r="B299" s="55"/>
    </row>
    <row r="300" spans="2:2">
      <c r="B300" s="55"/>
    </row>
    <row r="301" spans="2:2">
      <c r="B301" s="55"/>
    </row>
    <row r="302" spans="2:2">
      <c r="B302" s="55"/>
    </row>
    <row r="303" spans="2:2">
      <c r="B303" s="55"/>
    </row>
    <row r="304" spans="2:2">
      <c r="B304" s="55"/>
    </row>
    <row r="305" spans="2:2">
      <c r="B305" s="55"/>
    </row>
    <row r="306" spans="2:2">
      <c r="B306" s="55"/>
    </row>
    <row r="307" spans="2:2">
      <c r="B307" s="55"/>
    </row>
    <row r="308" spans="2:2">
      <c r="B308" s="55"/>
    </row>
    <row r="309" spans="2:2">
      <c r="B309" s="55"/>
    </row>
    <row r="310" spans="2:2">
      <c r="B310" s="55"/>
    </row>
    <row r="311" spans="2:2">
      <c r="B311" s="55"/>
    </row>
    <row r="312" spans="2:2">
      <c r="B312" s="55"/>
    </row>
    <row r="313" spans="2:2">
      <c r="B313" s="55"/>
    </row>
    <row r="314" spans="2:2">
      <c r="B314" s="55"/>
    </row>
    <row r="315" spans="2:2">
      <c r="B315" s="55"/>
    </row>
    <row r="316" spans="2:2">
      <c r="B316" s="55"/>
    </row>
    <row r="317" spans="2:2">
      <c r="B317" s="55"/>
    </row>
    <row r="318" spans="2:2">
      <c r="B318" s="55"/>
    </row>
    <row r="319" spans="2:2">
      <c r="B319" s="55"/>
    </row>
    <row r="320" spans="2:2">
      <c r="B320" s="55"/>
    </row>
    <row r="321" spans="2:2">
      <c r="B321" s="55"/>
    </row>
    <row r="322" spans="2:2">
      <c r="B322" s="55"/>
    </row>
    <row r="323" spans="2:2">
      <c r="B323" s="55"/>
    </row>
    <row r="324" spans="2:2">
      <c r="B324" s="55"/>
    </row>
    <row r="325" spans="2:2">
      <c r="B325" s="55"/>
    </row>
    <row r="326" spans="2:2">
      <c r="B326" s="55"/>
    </row>
    <row r="327" spans="2:2">
      <c r="B327" s="55"/>
    </row>
    <row r="328" spans="2:2">
      <c r="B328" s="55"/>
    </row>
    <row r="329" spans="2:2">
      <c r="B329" s="55"/>
    </row>
    <row r="330" spans="2:2">
      <c r="B330" s="55"/>
    </row>
    <row r="331" spans="2:2">
      <c r="B331" s="55"/>
    </row>
    <row r="332" spans="2:2">
      <c r="B332" s="55"/>
    </row>
    <row r="333" spans="2:2">
      <c r="B333" s="55"/>
    </row>
    <row r="334" spans="2:2">
      <c r="B334" s="55"/>
    </row>
    <row r="335" spans="2:2">
      <c r="B335" s="55"/>
    </row>
    <row r="336" spans="2:2">
      <c r="B336" s="55"/>
    </row>
    <row r="337" spans="2:2">
      <c r="B337" s="55"/>
    </row>
    <row r="338" spans="2:2">
      <c r="B338" s="55"/>
    </row>
    <row r="339" spans="2:2">
      <c r="B339" s="55"/>
    </row>
    <row r="340" spans="2:2">
      <c r="B340" s="55"/>
    </row>
    <row r="341" spans="2:2">
      <c r="B341" s="55"/>
    </row>
    <row r="342" spans="2:2">
      <c r="B342" s="55"/>
    </row>
    <row r="343" spans="2:2">
      <c r="B343" s="55"/>
    </row>
    <row r="344" spans="2:2">
      <c r="B344" s="55"/>
    </row>
    <row r="345" spans="2:2">
      <c r="B345" s="55"/>
    </row>
    <row r="346" spans="2:2">
      <c r="B346" s="55"/>
    </row>
    <row r="347" spans="2:2">
      <c r="B347" s="55"/>
    </row>
    <row r="348" spans="2:2">
      <c r="B348" s="55"/>
    </row>
    <row r="349" spans="2:2">
      <c r="B349" s="55"/>
    </row>
    <row r="350" spans="2:2">
      <c r="B350" s="55"/>
    </row>
    <row r="351" spans="2:2">
      <c r="B351" s="55"/>
    </row>
    <row r="352" spans="2:2">
      <c r="B352" s="55"/>
    </row>
    <row r="353" spans="2:2">
      <c r="B353" s="55"/>
    </row>
    <row r="354" spans="2:2">
      <c r="B354" s="55"/>
    </row>
    <row r="355" spans="2:2">
      <c r="B355" s="55"/>
    </row>
    <row r="356" spans="2:2">
      <c r="B356" s="55"/>
    </row>
    <row r="357" spans="2:2">
      <c r="B357" s="55"/>
    </row>
    <row r="358" spans="2:2">
      <c r="B358" s="55"/>
    </row>
    <row r="359" spans="2:2">
      <c r="B359" s="55"/>
    </row>
    <row r="360" spans="2:2">
      <c r="B360" s="55"/>
    </row>
    <row r="361" spans="2:2">
      <c r="B361" s="55"/>
    </row>
    <row r="362" spans="2:2">
      <c r="B362" s="55"/>
    </row>
    <row r="363" spans="2:2">
      <c r="B363" s="55"/>
    </row>
    <row r="364" spans="2:2">
      <c r="B364" s="55"/>
    </row>
    <row r="365" spans="2:2">
      <c r="B365" s="55"/>
    </row>
    <row r="366" spans="2:2">
      <c r="B366" s="55"/>
    </row>
  </sheetData>
  <mergeCells count="15">
    <mergeCell ref="A1:B1"/>
    <mergeCell ref="A3:B3"/>
    <mergeCell ref="A42:B42"/>
    <mergeCell ref="A33:A37"/>
    <mergeCell ref="A28:A32"/>
    <mergeCell ref="A4:A14"/>
    <mergeCell ref="A15:A23"/>
    <mergeCell ref="A24:A27"/>
    <mergeCell ref="A38:A41"/>
    <mergeCell ref="A82:A86"/>
    <mergeCell ref="A43:A54"/>
    <mergeCell ref="A64:A68"/>
    <mergeCell ref="A69:A74"/>
    <mergeCell ref="A75:A81"/>
    <mergeCell ref="A55:A63"/>
  </mergeCells>
  <phoneticPr fontId="0" type="noConversion"/>
  <hyperlinks>
    <hyperlink ref="B4" location="Graphs!C7" display="Graphs!C7"/>
    <hyperlink ref="B5" location="Graphs!A24" display="Graphs!A24"/>
    <hyperlink ref="B7" location="Graphs!A40" display="Graphs!A40"/>
    <hyperlink ref="B6" location="Graphs!A35" display="Graphs!A35"/>
    <hyperlink ref="B20" location="Graphs!A92" display="Graphs!A92"/>
    <hyperlink ref="B17" location="Graphs!A86" display="Graphs!A86"/>
    <hyperlink ref="B18" location="Graphs!A89" display="Graphs!A89"/>
    <hyperlink ref="B8" location="Graphs!A46" display="Graphs!A46"/>
    <hyperlink ref="B10" location="Graphs!A54" display="Graphs!A54"/>
    <hyperlink ref="B11" location="Graphs!A57" display="Graphs!A57"/>
    <hyperlink ref="B12" location="Graphs!A61" display="Graphs!A61"/>
    <hyperlink ref="B9" location="Graphs!A50" display="Graphs!A50"/>
    <hyperlink ref="B15" location="Graphs!A79" display="Graphs!A79"/>
    <hyperlink ref="B16" location="Graphs!A83" display="Graphs!A83"/>
    <hyperlink ref="B21" location="Graphs!A95" display="Graphs!A95"/>
    <hyperlink ref="B24" location="Graphs!A106" display="Graphs!A106"/>
    <hyperlink ref="B25" location="Graphs!A109" display="Graphs!A109"/>
    <hyperlink ref="B28" location="Graphs!A120" display="Graphs!A120"/>
    <hyperlink ref="B29" location="Graphs!A123" display="Graphs!A123"/>
    <hyperlink ref="B30" location="Graphs!A126" display="Graphs!A126"/>
    <hyperlink ref="B33" location="Graphs!A137" display="Graphs!A137"/>
    <hyperlink ref="B34" location="Graphs!A140" display="Graphs!A140"/>
    <hyperlink ref="B35" location="Graphs!A143" display="Graphs!A143"/>
    <hyperlink ref="B36" location="Graphs!A149" display="Graphs!A149"/>
    <hyperlink ref="B37" location="Graphs!A152" display="Graphs!A152"/>
    <hyperlink ref="B38" location="Graphs!A157" display="Graphs!A157"/>
    <hyperlink ref="B39" location="Graphs!A160" display="Graphs!A160"/>
    <hyperlink ref="B40" location="Graphs!A166" display="Graphs!A166"/>
    <hyperlink ref="B41" location="Graphs!A169" display="Graphs!A169"/>
    <hyperlink ref="B19" location="Graphs!A89" display="Graphs!A89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52" orientation="landscape" horizontalDpi="300" verticalDpi="300" r:id="rId1"/>
  <headerFooter alignWithMargins="0">
    <oddHeader>&amp;L&amp;"Arial,Bold"&amp;12Leisure Management Partnership Community Perspective Results</oddHeader>
  </headerFooter>
  <rowBreaks count="1" manualBreakCount="1">
    <brk id="41" min="1" max="2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15"/>
  <sheetViews>
    <sheetView zoomScaleNormal="100" workbookViewId="0">
      <pane xSplit="2" ySplit="2" topLeftCell="C4" activePane="bottomRight" state="frozen"/>
      <selection pane="topRight" activeCell="B1" sqref="B1"/>
      <selection pane="bottomLeft" activeCell="A4" sqref="A4"/>
      <selection pane="bottomRight" activeCell="D2" sqref="D2:U2"/>
    </sheetView>
  </sheetViews>
  <sheetFormatPr defaultRowHeight="12.75"/>
  <cols>
    <col min="1" max="1" width="12.85546875" customWidth="1"/>
    <col min="2" max="2" width="32.140625" customWidth="1"/>
    <col min="3" max="3" width="11.140625" customWidth="1"/>
    <col min="4" max="4" width="10.42578125" customWidth="1"/>
    <col min="5" max="5" width="10" customWidth="1"/>
    <col min="6" max="6" width="12" customWidth="1"/>
    <col min="7" max="7" width="10.140625" customWidth="1"/>
    <col min="8" max="8" width="10.5703125" customWidth="1"/>
    <col min="9" max="9" width="10.42578125" customWidth="1"/>
    <col min="10" max="10" width="11.42578125" customWidth="1"/>
    <col min="11" max="11" width="12.42578125" customWidth="1"/>
    <col min="12" max="12" width="11.140625" customWidth="1"/>
    <col min="13" max="13" width="11.5703125" customWidth="1"/>
    <col min="14" max="14" width="10.42578125" customWidth="1"/>
    <col min="15" max="15" width="11" customWidth="1"/>
    <col min="16" max="16" width="11.85546875" customWidth="1"/>
    <col min="17" max="17" width="10.28515625" customWidth="1"/>
    <col min="18" max="18" width="10.85546875" customWidth="1"/>
    <col min="19" max="19" width="9.42578125" customWidth="1"/>
    <col min="20" max="20" width="11" customWidth="1"/>
    <col min="21" max="21" width="12.140625" customWidth="1"/>
  </cols>
  <sheetData>
    <row r="1" spans="1:21" ht="34.5" customHeight="1" thickBot="1">
      <c r="A1" s="562" t="s">
        <v>40</v>
      </c>
      <c r="B1" s="563"/>
      <c r="C1" s="53"/>
      <c r="D1" s="49"/>
      <c r="E1" s="49"/>
      <c r="F1" s="49"/>
      <c r="G1" s="49"/>
      <c r="H1" s="49"/>
      <c r="I1" s="49"/>
      <c r="J1" s="49"/>
      <c r="K1" s="49"/>
      <c r="L1" s="49"/>
      <c r="M1" s="53"/>
      <c r="N1" s="49"/>
      <c r="O1" s="53"/>
      <c r="P1" s="49"/>
      <c r="Q1" s="49"/>
      <c r="R1" s="53"/>
      <c r="S1" s="49"/>
      <c r="T1" s="53"/>
      <c r="U1" s="49"/>
    </row>
    <row r="2" spans="1:21" ht="62.25" customHeight="1">
      <c r="A2" s="223" t="s">
        <v>60</v>
      </c>
      <c r="B2" s="245" t="s">
        <v>9</v>
      </c>
      <c r="C2" s="267" t="s">
        <v>7</v>
      </c>
      <c r="D2" s="63" t="s">
        <v>357</v>
      </c>
      <c r="E2" s="63" t="s">
        <v>358</v>
      </c>
      <c r="F2" s="63" t="s">
        <v>359</v>
      </c>
      <c r="G2" s="64" t="s">
        <v>360</v>
      </c>
      <c r="H2" s="64" t="s">
        <v>361</v>
      </c>
      <c r="I2" s="64" t="s">
        <v>362</v>
      </c>
      <c r="J2" s="64" t="s">
        <v>363</v>
      </c>
      <c r="K2" s="64" t="s">
        <v>364</v>
      </c>
      <c r="L2" s="65" t="s">
        <v>386</v>
      </c>
      <c r="M2" s="65" t="s">
        <v>387</v>
      </c>
      <c r="N2" s="65" t="s">
        <v>388</v>
      </c>
      <c r="O2" s="65" t="s">
        <v>389</v>
      </c>
      <c r="P2" s="65" t="s">
        <v>390</v>
      </c>
      <c r="Q2" s="273" t="s">
        <v>391</v>
      </c>
      <c r="R2" s="273" t="s">
        <v>392</v>
      </c>
      <c r="S2" s="66" t="s">
        <v>393</v>
      </c>
      <c r="T2" s="66" t="s">
        <v>394</v>
      </c>
      <c r="U2" s="67" t="s">
        <v>395</v>
      </c>
    </row>
    <row r="3" spans="1:21" ht="31.5" customHeight="1">
      <c r="A3" s="558" t="s">
        <v>23</v>
      </c>
      <c r="B3" s="559"/>
      <c r="C3" s="268"/>
      <c r="D3" s="365"/>
      <c r="E3" s="364" t="s">
        <v>8</v>
      </c>
      <c r="F3" s="364" t="s">
        <v>8</v>
      </c>
      <c r="G3" s="365"/>
      <c r="H3" s="365"/>
      <c r="I3" s="364" t="s">
        <v>8</v>
      </c>
      <c r="J3" s="365"/>
      <c r="K3" s="364" t="s">
        <v>8</v>
      </c>
      <c r="L3" s="365"/>
      <c r="M3" s="365"/>
      <c r="N3" s="364" t="s">
        <v>8</v>
      </c>
      <c r="O3" s="365"/>
      <c r="P3" s="364" t="s">
        <v>8</v>
      </c>
      <c r="Q3" s="367"/>
      <c r="R3" s="364" t="s">
        <v>8</v>
      </c>
      <c r="S3" s="364"/>
      <c r="T3" s="367"/>
      <c r="U3" s="375" t="s">
        <v>8</v>
      </c>
    </row>
    <row r="4" spans="1:21" ht="54" customHeight="1">
      <c r="A4" s="539" t="str">
        <f>'Outcomes &amp; performance measures'!$B$35</f>
        <v>Sustainable financial position</v>
      </c>
      <c r="B4" s="105" t="str">
        <f>'Outcomes &amp; performance measures'!C35</f>
        <v>Income generated from the café, hire of the facilities, retail sales and publication licenses from photographic / film collection</v>
      </c>
      <c r="C4" s="268"/>
      <c r="D4" s="269">
        <v>125000</v>
      </c>
      <c r="E4" s="221">
        <v>150000</v>
      </c>
      <c r="F4" s="221"/>
      <c r="G4" s="270">
        <v>100000</v>
      </c>
      <c r="H4" s="271"/>
      <c r="I4" s="209">
        <v>176600</v>
      </c>
      <c r="J4" s="272"/>
      <c r="K4" s="209"/>
      <c r="L4" s="222"/>
      <c r="M4" s="112"/>
      <c r="N4" s="222">
        <v>200000</v>
      </c>
      <c r="O4" s="112"/>
      <c r="P4" s="222"/>
      <c r="Q4" s="235"/>
      <c r="R4" s="112"/>
      <c r="S4" s="235"/>
      <c r="T4" s="119"/>
      <c r="U4" s="236"/>
    </row>
    <row r="5" spans="1:21" ht="23.25" customHeight="1">
      <c r="A5" s="540"/>
      <c r="B5" s="105" t="str">
        <f>'Outcomes &amp; performance measures'!C36</f>
        <v>Levels of external funding</v>
      </c>
      <c r="C5" s="22"/>
      <c r="D5" s="221">
        <v>50000</v>
      </c>
      <c r="E5" s="221">
        <v>50000</v>
      </c>
      <c r="F5" s="221"/>
      <c r="G5" s="209">
        <v>20000</v>
      </c>
      <c r="H5" s="208"/>
      <c r="I5" s="209">
        <v>50000</v>
      </c>
      <c r="J5" s="208"/>
      <c r="K5" s="209"/>
      <c r="L5" s="222"/>
      <c r="M5" s="32"/>
      <c r="N5" s="222">
        <v>50000</v>
      </c>
      <c r="O5" s="32"/>
      <c r="P5" s="222"/>
      <c r="Q5" s="235"/>
      <c r="R5" s="32"/>
      <c r="S5" s="235"/>
      <c r="T5" s="81"/>
      <c r="U5" s="236"/>
    </row>
    <row r="6" spans="1:21" ht="26.25" customHeight="1">
      <c r="A6" s="540"/>
      <c r="B6" s="105"/>
      <c r="C6" s="22"/>
      <c r="D6" s="221"/>
      <c r="E6" s="221"/>
      <c r="F6" s="221"/>
      <c r="G6" s="209"/>
      <c r="H6" s="138"/>
      <c r="I6" s="209"/>
      <c r="J6" s="138"/>
      <c r="K6" s="209"/>
      <c r="L6" s="222"/>
      <c r="M6" s="138"/>
      <c r="N6" s="222"/>
      <c r="O6" s="138"/>
      <c r="P6" s="222"/>
      <c r="Q6" s="235"/>
      <c r="R6" s="138"/>
      <c r="S6" s="235"/>
      <c r="T6" s="139"/>
      <c r="U6" s="236"/>
    </row>
    <row r="7" spans="1:21" ht="22.5" customHeight="1">
      <c r="A7" s="540"/>
      <c r="B7" s="105"/>
      <c r="C7" s="22"/>
      <c r="D7" s="221"/>
      <c r="E7" s="221"/>
      <c r="F7" s="221"/>
      <c r="G7" s="209"/>
      <c r="H7" s="31"/>
      <c r="I7" s="209"/>
      <c r="J7" s="31"/>
      <c r="K7" s="209"/>
      <c r="L7" s="222"/>
      <c r="M7" s="31"/>
      <c r="N7" s="222"/>
      <c r="O7" s="31"/>
      <c r="P7" s="222"/>
      <c r="Q7" s="235"/>
      <c r="R7" s="31"/>
      <c r="S7" s="235"/>
      <c r="T7" s="72"/>
      <c r="U7" s="236"/>
    </row>
    <row r="8" spans="1:21" ht="21" customHeight="1">
      <c r="A8" s="544"/>
      <c r="B8" s="105"/>
      <c r="C8" s="37"/>
      <c r="D8" s="221"/>
      <c r="E8" s="221"/>
      <c r="F8" s="221"/>
      <c r="G8" s="209"/>
      <c r="H8" s="75"/>
      <c r="I8" s="209"/>
      <c r="J8" s="75"/>
      <c r="K8" s="209"/>
      <c r="L8" s="222"/>
      <c r="M8" s="75"/>
      <c r="N8" s="222"/>
      <c r="O8" s="75"/>
      <c r="P8" s="222"/>
      <c r="Q8" s="235"/>
      <c r="R8" s="75"/>
      <c r="S8" s="235"/>
      <c r="T8" s="76"/>
      <c r="U8" s="236"/>
    </row>
    <row r="9" spans="1:21" ht="30" customHeight="1">
      <c r="A9" s="560" t="s">
        <v>252</v>
      </c>
      <c r="B9" s="561"/>
      <c r="C9" s="371" t="s">
        <v>8</v>
      </c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70"/>
    </row>
    <row r="10" spans="1:21" ht="56.25" customHeight="1">
      <c r="A10" s="539" t="str">
        <f>'Outcomes &amp; performance measures'!$B$35</f>
        <v>Sustainable financial position</v>
      </c>
      <c r="B10" s="233" t="str">
        <f>'Outcomes &amp; performance measures'!C35</f>
        <v>Income generated from the café, hire of the facilities, retail sales and publication licenses from photographic / film collection</v>
      </c>
      <c r="C10" s="284">
        <v>0.75</v>
      </c>
      <c r="D10" s="280">
        <v>100</v>
      </c>
      <c r="E10" s="281">
        <f>SUM(E4/D4*D10)</f>
        <v>120</v>
      </c>
      <c r="F10" s="282"/>
      <c r="G10" s="286">
        <f>SUM(G4/D4*D10)</f>
        <v>80</v>
      </c>
      <c r="H10" s="294">
        <f t="shared" ref="H10:H11" si="0">SUM(G10*C10)</f>
        <v>60</v>
      </c>
      <c r="I10" s="286">
        <f>SUM(I4/D4*D10)</f>
        <v>141.28</v>
      </c>
      <c r="J10" s="294">
        <f t="shared" ref="J10:J11" si="1">SUM(I10*C10)</f>
        <v>105.96000000000001</v>
      </c>
      <c r="K10" s="282"/>
      <c r="L10" s="288">
        <f>SUM(L4/D4*D10)</f>
        <v>0</v>
      </c>
      <c r="M10" s="295">
        <f>SUM(L10*C10)</f>
        <v>0</v>
      </c>
      <c r="N10" s="288">
        <f>SUM(N4/D4*D10)</f>
        <v>160</v>
      </c>
      <c r="O10" s="295">
        <f>SUM(N10*C10)</f>
        <v>120</v>
      </c>
      <c r="P10" s="282"/>
      <c r="Q10" s="290">
        <f>SUM(Q4/D4*D10)</f>
        <v>0</v>
      </c>
      <c r="R10" s="296">
        <f>SUM(Q10*C10)</f>
        <v>0</v>
      </c>
      <c r="S10" s="290">
        <f>SUM(S4/D4*D10)</f>
        <v>0</v>
      </c>
      <c r="T10" s="291">
        <f t="shared" ref="T10:T11" si="2">SUM(S10*C10)</f>
        <v>0</v>
      </c>
      <c r="U10" s="292"/>
    </row>
    <row r="11" spans="1:21" ht="24.75" customHeight="1">
      <c r="A11" s="540"/>
      <c r="B11" s="233" t="str">
        <f>'Outcomes &amp; performance measures'!C36</f>
        <v>Levels of external funding</v>
      </c>
      <c r="C11" s="69">
        <v>0.25</v>
      </c>
      <c r="D11" s="5">
        <v>100</v>
      </c>
      <c r="E11" s="9">
        <f>SUM(E5/D5*D11)</f>
        <v>100</v>
      </c>
      <c r="F11" s="23"/>
      <c r="G11" s="14">
        <f>SUM(G5/D5*D11)</f>
        <v>40</v>
      </c>
      <c r="H11" s="92">
        <f t="shared" si="0"/>
        <v>10</v>
      </c>
      <c r="I11" s="14">
        <f>SUM(I5/D5*D11)</f>
        <v>100</v>
      </c>
      <c r="J11" s="92">
        <f t="shared" si="1"/>
        <v>25</v>
      </c>
      <c r="K11" s="23"/>
      <c r="L11" s="33">
        <f>SUM(L5/D5*D11)</f>
        <v>0</v>
      </c>
      <c r="M11" s="93">
        <f>SUM(L11*C11)</f>
        <v>0</v>
      </c>
      <c r="N11" s="33">
        <f>SUM(N5/D5*D11)</f>
        <v>100</v>
      </c>
      <c r="O11" s="93">
        <f>SUM(N11*C11)</f>
        <v>25</v>
      </c>
      <c r="P11" s="23"/>
      <c r="Q11" s="34">
        <f>SUM(Q5/D5*D11)</f>
        <v>0</v>
      </c>
      <c r="R11" s="94">
        <f>SUM(Q11*C11)</f>
        <v>0</v>
      </c>
      <c r="S11" s="34">
        <f>SUM(S5/D5*D11)</f>
        <v>0</v>
      </c>
      <c r="T11" s="91">
        <f t="shared" si="2"/>
        <v>0</v>
      </c>
      <c r="U11" s="24"/>
    </row>
    <row r="12" spans="1:21" ht="30.75" customHeight="1">
      <c r="A12" s="540"/>
      <c r="B12" s="233"/>
      <c r="C12" s="69"/>
      <c r="D12" s="5"/>
      <c r="E12" s="9"/>
      <c r="F12" s="23"/>
      <c r="G12" s="14"/>
      <c r="H12" s="92"/>
      <c r="I12" s="14"/>
      <c r="J12" s="92"/>
      <c r="K12" s="23"/>
      <c r="L12" s="33"/>
      <c r="M12" s="93"/>
      <c r="N12" s="33"/>
      <c r="O12" s="93"/>
      <c r="P12" s="23"/>
      <c r="Q12" s="34"/>
      <c r="R12" s="94"/>
      <c r="S12" s="34"/>
      <c r="T12" s="91"/>
      <c r="U12" s="24"/>
    </row>
    <row r="13" spans="1:21" ht="24.75" customHeight="1">
      <c r="A13" s="540"/>
      <c r="B13" s="233"/>
      <c r="C13" s="69"/>
      <c r="D13" s="5"/>
      <c r="E13" s="9"/>
      <c r="F13" s="23"/>
      <c r="G13" s="14"/>
      <c r="H13" s="92"/>
      <c r="I13" s="14"/>
      <c r="J13" s="92"/>
      <c r="K13" s="23"/>
      <c r="L13" s="33"/>
      <c r="M13" s="93"/>
      <c r="N13" s="33"/>
      <c r="O13" s="93"/>
      <c r="P13" s="23"/>
      <c r="Q13" s="34"/>
      <c r="R13" s="94"/>
      <c r="S13" s="34"/>
      <c r="T13" s="91"/>
      <c r="U13" s="24"/>
    </row>
    <row r="14" spans="1:21" ht="24.75" customHeight="1">
      <c r="A14" s="540"/>
      <c r="B14" s="233"/>
      <c r="C14" s="69"/>
      <c r="D14" s="5"/>
      <c r="E14" s="9"/>
      <c r="F14" s="23"/>
      <c r="G14" s="14"/>
      <c r="H14" s="92"/>
      <c r="I14" s="14"/>
      <c r="J14" s="92"/>
      <c r="K14" s="23"/>
      <c r="L14" s="33"/>
      <c r="M14" s="93"/>
      <c r="N14" s="33"/>
      <c r="O14" s="93"/>
      <c r="P14" s="23"/>
      <c r="Q14" s="34"/>
      <c r="R14" s="94"/>
      <c r="S14" s="34"/>
      <c r="T14" s="91"/>
      <c r="U14" s="24"/>
    </row>
    <row r="15" spans="1:21" ht="25.5" customHeight="1" thickBot="1">
      <c r="A15" s="564"/>
      <c r="B15" s="302" t="s">
        <v>258</v>
      </c>
      <c r="C15" s="335">
        <f>SUM(C10+C11+C12+C13+C14)</f>
        <v>1</v>
      </c>
      <c r="D15" s="343">
        <f>SUM(D10+D11+D12+D13+D14)</f>
        <v>200</v>
      </c>
      <c r="E15" s="344">
        <f>SUM(E10+E11+E12+E13+E14)</f>
        <v>220</v>
      </c>
      <c r="F15" s="345"/>
      <c r="G15" s="346">
        <f>SUM(G10+G11+G12+G13+G14)</f>
        <v>120</v>
      </c>
      <c r="H15" s="346">
        <f t="shared" ref="H15:J15" si="3">SUM(H10+H11+H12+H13+H14)</f>
        <v>70</v>
      </c>
      <c r="I15" s="346">
        <f t="shared" si="3"/>
        <v>241.28</v>
      </c>
      <c r="J15" s="346">
        <f t="shared" si="3"/>
        <v>130.96</v>
      </c>
      <c r="K15" s="345"/>
      <c r="L15" s="340">
        <f>SUM(L10+L11+L12+L13+L14)</f>
        <v>0</v>
      </c>
      <c r="M15" s="340">
        <f t="shared" ref="M15:O15" si="4">SUM(M10+M11+M12+M13+M14)</f>
        <v>0</v>
      </c>
      <c r="N15" s="340">
        <f t="shared" si="4"/>
        <v>260</v>
      </c>
      <c r="O15" s="340">
        <f t="shared" si="4"/>
        <v>145</v>
      </c>
      <c r="P15" s="345"/>
      <c r="Q15" s="347">
        <f>SUM(Q10+Q11+Q12+Q13+Q14)</f>
        <v>0</v>
      </c>
      <c r="R15" s="347">
        <f t="shared" ref="R15:T15" si="5">SUM(R10+R11+R12+R13+R14)</f>
        <v>0</v>
      </c>
      <c r="S15" s="347">
        <f t="shared" si="5"/>
        <v>0</v>
      </c>
      <c r="T15" s="347">
        <f t="shared" si="5"/>
        <v>0</v>
      </c>
      <c r="U15" s="342"/>
    </row>
  </sheetData>
  <mergeCells count="5">
    <mergeCell ref="A3:B3"/>
    <mergeCell ref="A4:A8"/>
    <mergeCell ref="A9:B9"/>
    <mergeCell ref="A1:B1"/>
    <mergeCell ref="A10:A15"/>
  </mergeCells>
  <phoneticPr fontId="0" type="noConversion"/>
  <hyperlinks>
    <hyperlink ref="B4" location="Graphs!A176" display="Graphs!A176"/>
    <hyperlink ref="B5" location="Graphs!A179" display="Graphs!A179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55" orientation="landscape" horizontalDpi="300" verticalDpi="300" r:id="rId1"/>
  <headerFooter alignWithMargins="0">
    <oddHeader>&amp;L&amp;"Arial,Bold"&amp;12Leisure Management Partnership Financial Perspective Results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19"/>
  <sheetViews>
    <sheetView zoomScaleNormal="100" zoomScaleSheetLayoutView="100" workbookViewId="0">
      <pane xSplit="2" ySplit="2" topLeftCell="C3" activePane="bottomRight" state="frozen"/>
      <selection pane="topRight" activeCell="B1" sqref="B1"/>
      <selection pane="bottomLeft" activeCell="A4" sqref="A4"/>
      <selection pane="bottomRight" activeCell="D2" sqref="D2:U2"/>
    </sheetView>
  </sheetViews>
  <sheetFormatPr defaultRowHeight="12.75"/>
  <cols>
    <col min="1" max="1" width="17.28515625" customWidth="1"/>
    <col min="2" max="2" width="39.28515625" customWidth="1"/>
    <col min="3" max="3" width="11.140625" customWidth="1"/>
    <col min="4" max="4" width="8.7109375" customWidth="1"/>
    <col min="5" max="5" width="9.42578125" customWidth="1"/>
    <col min="6" max="6" width="12" customWidth="1"/>
    <col min="7" max="7" width="11.140625" bestFit="1" customWidth="1"/>
    <col min="8" max="8" width="10.85546875" customWidth="1"/>
    <col min="9" max="9" width="9.7109375" customWidth="1"/>
    <col min="10" max="10" width="11.28515625" customWidth="1"/>
    <col min="11" max="11" width="12.140625" customWidth="1"/>
    <col min="12" max="12" width="8.85546875" customWidth="1"/>
    <col min="13" max="13" width="10.28515625" customWidth="1"/>
    <col min="14" max="14" width="9.7109375" customWidth="1"/>
    <col min="15" max="15" width="11" customWidth="1"/>
    <col min="16" max="16" width="12" customWidth="1"/>
    <col min="17" max="17" width="8.85546875" customWidth="1"/>
    <col min="18" max="18" width="10.28515625" customWidth="1"/>
    <col min="19" max="19" width="9.5703125" customWidth="1"/>
    <col min="20" max="20" width="11.140625" customWidth="1"/>
    <col min="21" max="21" width="12.28515625" customWidth="1"/>
  </cols>
  <sheetData>
    <row r="1" spans="1:21" ht="32.25" customHeight="1" thickBot="1">
      <c r="A1" s="565" t="s">
        <v>41</v>
      </c>
      <c r="B1" s="566"/>
      <c r="C1" s="48"/>
      <c r="D1" s="49"/>
      <c r="E1" s="49"/>
      <c r="F1" s="49"/>
      <c r="G1" s="49"/>
      <c r="H1" s="48"/>
      <c r="I1" s="49"/>
      <c r="J1" s="48"/>
      <c r="K1" s="49"/>
      <c r="L1" s="49"/>
      <c r="M1" s="48"/>
      <c r="N1" s="49"/>
      <c r="O1" s="48"/>
      <c r="P1" s="49"/>
      <c r="Q1" s="49"/>
      <c r="R1" s="48"/>
      <c r="S1" s="49"/>
      <c r="T1" s="48"/>
      <c r="U1" s="49"/>
    </row>
    <row r="2" spans="1:21" ht="67.5" customHeight="1">
      <c r="A2" s="223" t="s">
        <v>60</v>
      </c>
      <c r="B2" s="303" t="s">
        <v>9</v>
      </c>
      <c r="C2" s="62" t="s">
        <v>7</v>
      </c>
      <c r="D2" s="63" t="s">
        <v>357</v>
      </c>
      <c r="E2" s="63" t="s">
        <v>358</v>
      </c>
      <c r="F2" s="63" t="s">
        <v>359</v>
      </c>
      <c r="G2" s="64" t="s">
        <v>360</v>
      </c>
      <c r="H2" s="64" t="s">
        <v>361</v>
      </c>
      <c r="I2" s="64" t="s">
        <v>362</v>
      </c>
      <c r="J2" s="64" t="s">
        <v>363</v>
      </c>
      <c r="K2" s="64" t="s">
        <v>364</v>
      </c>
      <c r="L2" s="65" t="s">
        <v>386</v>
      </c>
      <c r="M2" s="65" t="s">
        <v>387</v>
      </c>
      <c r="N2" s="65" t="s">
        <v>388</v>
      </c>
      <c r="O2" s="65" t="s">
        <v>389</v>
      </c>
      <c r="P2" s="65" t="s">
        <v>390</v>
      </c>
      <c r="Q2" s="273" t="s">
        <v>391</v>
      </c>
      <c r="R2" s="273" t="s">
        <v>392</v>
      </c>
      <c r="S2" s="66" t="s">
        <v>393</v>
      </c>
      <c r="T2" s="66" t="s">
        <v>394</v>
      </c>
      <c r="U2" s="67" t="s">
        <v>395</v>
      </c>
    </row>
    <row r="3" spans="1:21" ht="33" customHeight="1">
      <c r="A3" s="567" t="s">
        <v>23</v>
      </c>
      <c r="B3" s="568"/>
      <c r="C3" s="22"/>
      <c r="D3" s="365"/>
      <c r="E3" s="366" t="s">
        <v>8</v>
      </c>
      <c r="F3" s="366" t="s">
        <v>8</v>
      </c>
      <c r="G3" s="365"/>
      <c r="H3" s="365"/>
      <c r="I3" s="366" t="s">
        <v>8</v>
      </c>
      <c r="J3" s="365"/>
      <c r="K3" s="366" t="s">
        <v>8</v>
      </c>
      <c r="L3" s="365"/>
      <c r="M3" s="365"/>
      <c r="N3" s="366" t="s">
        <v>8</v>
      </c>
      <c r="O3" s="365"/>
      <c r="P3" s="366" t="s">
        <v>8</v>
      </c>
      <c r="Q3" s="365"/>
      <c r="R3" s="365"/>
      <c r="S3" s="366" t="s">
        <v>8</v>
      </c>
      <c r="T3" s="365"/>
      <c r="U3" s="375" t="s">
        <v>8</v>
      </c>
    </row>
    <row r="4" spans="1:21" ht="43.5" customHeight="1">
      <c r="A4" s="539" t="str">
        <f>'Outcomes &amp; performance measures'!$B$38</f>
        <v>Good quality sustainable jobs for people, with the opportunity to develop high professional standards</v>
      </c>
      <c r="B4" s="231" t="str">
        <f>'Outcomes &amp; performance measures'!C38</f>
        <v>% of professional staff who are satisfied with their job (from quick internal staff survey)</v>
      </c>
      <c r="C4" s="22"/>
      <c r="D4" s="8">
        <v>0.7</v>
      </c>
      <c r="E4" s="275">
        <v>0.6</v>
      </c>
      <c r="F4" s="8"/>
      <c r="G4" s="13">
        <v>0.65</v>
      </c>
      <c r="H4" s="21"/>
      <c r="I4" s="13">
        <v>0.8</v>
      </c>
      <c r="J4" s="32"/>
      <c r="K4" s="13"/>
      <c r="L4" s="86"/>
      <c r="M4" s="21"/>
      <c r="N4" s="86">
        <v>0.9</v>
      </c>
      <c r="O4" s="21"/>
      <c r="P4" s="79"/>
      <c r="Q4" s="87"/>
      <c r="R4" s="21"/>
      <c r="S4" s="87">
        <v>1</v>
      </c>
      <c r="T4" s="88"/>
      <c r="U4" s="89"/>
    </row>
    <row r="5" spans="1:21" ht="24" customHeight="1">
      <c r="A5" s="540"/>
      <c r="B5" s="231" t="str">
        <f>'Outcomes &amp; performance measures'!C39</f>
        <v>% of training plan completed</v>
      </c>
      <c r="C5" s="22"/>
      <c r="D5" s="8">
        <v>0.8</v>
      </c>
      <c r="E5" s="8">
        <v>0.9</v>
      </c>
      <c r="F5" s="8"/>
      <c r="G5" s="13">
        <v>0.9</v>
      </c>
      <c r="H5" s="21"/>
      <c r="I5" s="13">
        <v>0.9</v>
      </c>
      <c r="J5" s="32"/>
      <c r="K5" s="13"/>
      <c r="L5" s="86"/>
      <c r="M5" s="21"/>
      <c r="N5" s="86">
        <v>0.95</v>
      </c>
      <c r="O5" s="21"/>
      <c r="P5" s="79"/>
      <c r="Q5" s="87"/>
      <c r="R5" s="21"/>
      <c r="S5" s="87">
        <v>1</v>
      </c>
      <c r="T5" s="88"/>
      <c r="U5" s="89"/>
    </row>
    <row r="6" spans="1:21" ht="28.5" customHeight="1">
      <c r="A6" s="540"/>
      <c r="B6" s="231" t="str">
        <f>'Outcomes &amp; performance measures'!C40</f>
        <v>No of fte</v>
      </c>
      <c r="C6" s="22"/>
      <c r="D6" s="110">
        <v>20</v>
      </c>
      <c r="E6" s="110">
        <v>20</v>
      </c>
      <c r="F6" s="110"/>
      <c r="G6" s="113">
        <v>17</v>
      </c>
      <c r="H6" s="21"/>
      <c r="I6" s="113">
        <v>20</v>
      </c>
      <c r="J6" s="32"/>
      <c r="K6" s="113"/>
      <c r="L6" s="33"/>
      <c r="M6" s="21"/>
      <c r="N6" s="33">
        <v>20</v>
      </c>
      <c r="O6" s="21"/>
      <c r="P6" s="115"/>
      <c r="Q6" s="34"/>
      <c r="R6" s="21"/>
      <c r="S6" s="34">
        <v>20</v>
      </c>
      <c r="T6" s="88"/>
      <c r="U6" s="257"/>
    </row>
    <row r="7" spans="1:21" ht="24.75" customHeight="1">
      <c r="A7" s="544"/>
      <c r="B7" s="231" t="str">
        <f>'Outcomes &amp; performance measures'!C41</f>
        <v>No of professional qualifications</v>
      </c>
      <c r="C7" s="37"/>
      <c r="D7" s="110">
        <v>3</v>
      </c>
      <c r="E7" s="110">
        <v>3</v>
      </c>
      <c r="F7" s="110"/>
      <c r="G7" s="98">
        <v>3</v>
      </c>
      <c r="H7" s="38"/>
      <c r="I7" s="98">
        <v>3</v>
      </c>
      <c r="J7" s="40"/>
      <c r="K7" s="39"/>
      <c r="L7" s="300"/>
      <c r="M7" s="38"/>
      <c r="N7" s="413">
        <v>3</v>
      </c>
      <c r="O7" s="38"/>
      <c r="P7" s="99"/>
      <c r="Q7" s="297"/>
      <c r="R7" s="38"/>
      <c r="S7" s="414">
        <v>3</v>
      </c>
      <c r="T7" s="298"/>
      <c r="U7" s="299"/>
    </row>
    <row r="8" spans="1:21" ht="36" customHeight="1">
      <c r="A8" s="569" t="s">
        <v>38</v>
      </c>
      <c r="B8" s="570"/>
      <c r="C8" s="371" t="s">
        <v>8</v>
      </c>
      <c r="D8" s="365" t="s">
        <v>19</v>
      </c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365"/>
      <c r="T8" s="365"/>
      <c r="U8" s="370"/>
    </row>
    <row r="9" spans="1:21" ht="40.5" customHeight="1">
      <c r="A9" s="539" t="str">
        <f>'Outcomes &amp; performance measures'!$B$38</f>
        <v>Good quality sustainable jobs for people, with the opportunity to develop high professional standards</v>
      </c>
      <c r="B9" s="231" t="str">
        <f>'Outcomes &amp; performance measures'!C38</f>
        <v>% of professional staff who are satisfied with their job (from quick internal staff survey)</v>
      </c>
      <c r="C9" s="284">
        <v>0.4</v>
      </c>
      <c r="D9" s="280">
        <v>100</v>
      </c>
      <c r="E9" s="281">
        <f>SUM(E4/D4*D9)</f>
        <v>85.714285714285722</v>
      </c>
      <c r="F9" s="282"/>
      <c r="G9" s="286">
        <f>SUM(G4/D4*D9)</f>
        <v>92.857142857142875</v>
      </c>
      <c r="H9" s="287">
        <f>SUM(G9*C9)</f>
        <v>37.142857142857153</v>
      </c>
      <c r="I9" s="286">
        <f>SUM(I4/D4*D9)</f>
        <v>114.28571428571431</v>
      </c>
      <c r="J9" s="287">
        <f>SUM(I9*C9)</f>
        <v>45.714285714285722</v>
      </c>
      <c r="K9" s="282"/>
      <c r="L9" s="288">
        <f>SUM(L4/D4*D9)</f>
        <v>0</v>
      </c>
      <c r="M9" s="289">
        <f>SUM(L9*C9)</f>
        <v>0</v>
      </c>
      <c r="N9" s="288">
        <f>SUM(N4/D4*D9)</f>
        <v>128.57142857142858</v>
      </c>
      <c r="O9" s="295">
        <f>SUM(N9*C9)</f>
        <v>51.428571428571438</v>
      </c>
      <c r="P9" s="282"/>
      <c r="Q9" s="290">
        <f>SUM(Q4/D4*D9)</f>
        <v>0</v>
      </c>
      <c r="R9" s="296">
        <f>SUM(Q9*C9)</f>
        <v>0</v>
      </c>
      <c r="S9" s="290">
        <f>SUM(S4/D4*D9)</f>
        <v>142.85714285714286</v>
      </c>
      <c r="T9" s="291">
        <f>SUM(S9*C9)</f>
        <v>57.142857142857146</v>
      </c>
      <c r="U9" s="354"/>
    </row>
    <row r="10" spans="1:21" ht="25.5" customHeight="1">
      <c r="A10" s="540"/>
      <c r="B10" s="231" t="str">
        <f>'Outcomes &amp; performance measures'!C39</f>
        <v>% of training plan completed</v>
      </c>
      <c r="C10" s="69">
        <v>0.2</v>
      </c>
      <c r="D10" s="5">
        <v>100</v>
      </c>
      <c r="E10" s="9">
        <f>SUM(E5/D5*D10)</f>
        <v>112.5</v>
      </c>
      <c r="F10" s="23"/>
      <c r="G10" s="14">
        <f>SUM(G5/D5*D10)</f>
        <v>112.5</v>
      </c>
      <c r="H10" s="70">
        <f>SUM(G10*C10)</f>
        <v>22.5</v>
      </c>
      <c r="I10" s="14">
        <f>SUM(I5/D5*D10)</f>
        <v>112.5</v>
      </c>
      <c r="J10" s="70">
        <f>SUM(I10*C10)</f>
        <v>22.5</v>
      </c>
      <c r="K10" s="23"/>
      <c r="L10" s="33">
        <f>SUM(L5/D5*D10)</f>
        <v>0</v>
      </c>
      <c r="M10" s="90">
        <f t="shared" ref="M10:M11" si="0">SUM(L10*C10)</f>
        <v>0</v>
      </c>
      <c r="N10" s="33">
        <f>SUM(N5/D5*D10)</f>
        <v>118.74999999999997</v>
      </c>
      <c r="O10" s="93">
        <f t="shared" ref="O10:O11" si="1">SUM(N10*C10)</f>
        <v>23.749999999999996</v>
      </c>
      <c r="P10" s="23"/>
      <c r="Q10" s="34">
        <f>SUM(Q5/D5*D10)</f>
        <v>0</v>
      </c>
      <c r="R10" s="94">
        <f t="shared" ref="R10:R11" si="2">SUM(Q10*C10)</f>
        <v>0</v>
      </c>
      <c r="S10" s="34">
        <f>SUM(S5/D5*D10)</f>
        <v>125</v>
      </c>
      <c r="T10" s="91">
        <f t="shared" ref="T10:T11" si="3">SUM(S10*C10)</f>
        <v>25</v>
      </c>
      <c r="U10" s="354"/>
    </row>
    <row r="11" spans="1:21" ht="32.25" customHeight="1">
      <c r="A11" s="540"/>
      <c r="B11" s="231" t="str">
        <f>'Outcomes &amp; performance measures'!C40</f>
        <v>No of fte</v>
      </c>
      <c r="C11" s="69">
        <v>0.1</v>
      </c>
      <c r="D11" s="5">
        <v>100</v>
      </c>
      <c r="E11" s="9">
        <f>SUM(E6/D6*D11)</f>
        <v>100</v>
      </c>
      <c r="F11" s="23"/>
      <c r="G11" s="14">
        <f>SUM(G6/D6*D11)</f>
        <v>85</v>
      </c>
      <c r="H11" s="70">
        <f t="shared" ref="H11" si="4">SUM(G11*C11)</f>
        <v>8.5</v>
      </c>
      <c r="I11" s="14">
        <f>SUM(I6/D6*D11)</f>
        <v>100</v>
      </c>
      <c r="J11" s="70">
        <f t="shared" ref="J11" si="5">SUM(I11*C11)</f>
        <v>10</v>
      </c>
      <c r="K11" s="23"/>
      <c r="L11" s="33">
        <f>SUM(L6/D6*D11)</f>
        <v>0</v>
      </c>
      <c r="M11" s="90">
        <f t="shared" si="0"/>
        <v>0</v>
      </c>
      <c r="N11" s="33">
        <f>SUM(N6/D6*D11)</f>
        <v>100</v>
      </c>
      <c r="O11" s="93">
        <f t="shared" si="1"/>
        <v>10</v>
      </c>
      <c r="P11" s="23"/>
      <c r="Q11" s="34">
        <f>SUM(Q6/D6*D11)</f>
        <v>0</v>
      </c>
      <c r="R11" s="94">
        <f t="shared" si="2"/>
        <v>0</v>
      </c>
      <c r="S11" s="34">
        <f>SUM(S6/D6*D11)</f>
        <v>100</v>
      </c>
      <c r="T11" s="91">
        <f t="shared" si="3"/>
        <v>10</v>
      </c>
      <c r="U11" s="354"/>
    </row>
    <row r="12" spans="1:21" ht="22.5" customHeight="1">
      <c r="A12" s="540"/>
      <c r="B12" s="231" t="str">
        <f>'Outcomes &amp; performance measures'!C41</f>
        <v>No of professional qualifications</v>
      </c>
      <c r="C12" s="69"/>
      <c r="D12" s="5"/>
      <c r="E12" s="9"/>
      <c r="F12" s="23"/>
      <c r="G12" s="14"/>
      <c r="H12" s="70"/>
      <c r="I12" s="14"/>
      <c r="J12" s="70"/>
      <c r="K12" s="23"/>
      <c r="L12" s="33"/>
      <c r="M12" s="90"/>
      <c r="N12" s="33"/>
      <c r="O12" s="93"/>
      <c r="P12" s="23"/>
      <c r="Q12" s="34"/>
      <c r="R12" s="94"/>
      <c r="S12" s="34"/>
      <c r="T12" s="91"/>
      <c r="U12" s="354"/>
    </row>
    <row r="13" spans="1:21" ht="24" customHeight="1" thickBot="1">
      <c r="A13" s="564"/>
      <c r="B13" s="363" t="s">
        <v>259</v>
      </c>
      <c r="C13" s="348">
        <f>SUM(C9:C12)</f>
        <v>0.70000000000000007</v>
      </c>
      <c r="D13" s="349">
        <f>SUM(D9:D12)</f>
        <v>300</v>
      </c>
      <c r="E13" s="349">
        <f>SUM(E9:E12)</f>
        <v>298.21428571428572</v>
      </c>
      <c r="F13" s="345"/>
      <c r="G13" s="350">
        <f>SUM(G9:G12)</f>
        <v>290.35714285714289</v>
      </c>
      <c r="H13" s="350">
        <f>SUM(H9:H12)</f>
        <v>68.142857142857153</v>
      </c>
      <c r="I13" s="350">
        <f>SUM(I9:I12)</f>
        <v>326.78571428571433</v>
      </c>
      <c r="J13" s="350">
        <f>SUM(J9:J12)</f>
        <v>78.214285714285722</v>
      </c>
      <c r="K13" s="345"/>
      <c r="L13" s="351">
        <f>SUM(L9:L12)</f>
        <v>0</v>
      </c>
      <c r="M13" s="351">
        <f>SUM(M9:M12)</f>
        <v>0</v>
      </c>
      <c r="N13" s="351">
        <f>SUM(N9:N12)</f>
        <v>347.32142857142856</v>
      </c>
      <c r="O13" s="351">
        <f>SUM(O9:O12)</f>
        <v>85.178571428571431</v>
      </c>
      <c r="P13" s="345"/>
      <c r="Q13" s="352">
        <f>SUM(Q9:Q12)</f>
        <v>0</v>
      </c>
      <c r="R13" s="352">
        <f>SUM(R9:R12)</f>
        <v>0</v>
      </c>
      <c r="S13" s="352">
        <f>SUM(S9:S12)</f>
        <v>367.85714285714289</v>
      </c>
      <c r="T13" s="352">
        <f>SUM(T9:T12)</f>
        <v>92.142857142857139</v>
      </c>
      <c r="U13" s="353"/>
    </row>
    <row r="14" spans="1:21" ht="29.25" customHeight="1"/>
    <row r="19" spans="11:11">
      <c r="K19" t="s">
        <v>19</v>
      </c>
    </row>
  </sheetData>
  <mergeCells count="5">
    <mergeCell ref="A9:A13"/>
    <mergeCell ref="A1:B1"/>
    <mergeCell ref="A3:B3"/>
    <mergeCell ref="A8:B8"/>
    <mergeCell ref="A4:A7"/>
  </mergeCells>
  <phoneticPr fontId="0" type="noConversion"/>
  <hyperlinks>
    <hyperlink ref="B4" location="Graphs!A195" display="Graphs!A195"/>
    <hyperlink ref="B9" location="Graphs!A621" display="Graphs!A621"/>
    <hyperlink ref="B5" location="Graphs!A198" display="Graphs!A198"/>
    <hyperlink ref="B6" location="Graphs!A201" display="Graphs!A201"/>
    <hyperlink ref="B7" location="Graphs!A213" display="Graphs!A213"/>
  </hyperlinks>
  <printOptions horizontalCentered="1"/>
  <pageMargins left="0.59055118110236227" right="0.59055118110236227" top="0.78740157480314965" bottom="0.78740157480314965" header="0.51181102362204722" footer="0.51181102362204722"/>
  <pageSetup paperSize="9" scale="35" orientation="landscape" horizontalDpi="4294967293" r:id="rId1"/>
  <headerFooter alignWithMargins="0">
    <oddHeader>&amp;L&amp;"Arial,Bold"&amp;12Leisure Management Partnership Staff Perspective Results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Outcome Framework</vt:lpstr>
      <vt:lpstr>Outcomes &amp; performance measures</vt:lpstr>
      <vt:lpstr>Service Development Plan</vt:lpstr>
      <vt:lpstr>Improvement Plan</vt:lpstr>
      <vt:lpstr>Review &amp; Improvement System</vt:lpstr>
      <vt:lpstr>Overall Annual Results</vt:lpstr>
      <vt:lpstr>Community Perspective results</vt:lpstr>
      <vt:lpstr>Financial Perspective results</vt:lpstr>
      <vt:lpstr>Staff Perspective results</vt:lpstr>
      <vt:lpstr>Environment Perspective results</vt:lpstr>
      <vt:lpstr>Graphs</vt:lpstr>
      <vt:lpstr>Quarterly Dashboard</vt:lpstr>
      <vt:lpstr>Real time Dashboard</vt:lpstr>
      <vt:lpstr>Ideas Greenhouse</vt:lpstr>
      <vt:lpstr>'Outcomes &amp; performance measures'!A</vt:lpstr>
      <vt:lpstr>'Community Perspective results'!Print_Area</vt:lpstr>
      <vt:lpstr>Graphs!Print_Area</vt:lpstr>
      <vt:lpstr>'Improvement Plan'!Print_Area</vt:lpstr>
      <vt:lpstr>'Outcome Framework'!Print_Area</vt:lpstr>
      <vt:lpstr>'Outcomes &amp; performance measures'!Print_Area</vt:lpstr>
      <vt:lpstr>'Overall Annual Results'!Print_Area</vt:lpstr>
      <vt:lpstr>'Review &amp; Improvement System'!Print_Area</vt:lpstr>
      <vt:lpstr>'Service Development Plan'!Print_Area</vt:lpstr>
      <vt:lpstr>'Staff Perspective results'!Print_Area</vt:lpstr>
      <vt:lpstr>'Improvement Plan'!Print_Titles</vt:lpstr>
      <vt:lpstr>'Service Development Plan'!Print_Titles</vt:lpstr>
    </vt:vector>
  </TitlesOfParts>
  <Manager>Lucy Davis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Outcomes Framework example and template</dc:title>
  <dc:subject>An example of an outcomes framework and template</dc:subject>
  <dc:creator>The National Archives</dc:creator>
  <cp:keywords>Outcome Frameowrk, strategic planning, strategic review, development review, service review</cp:keywords>
  <cp:lastModifiedBy>Davis, Lucy</cp:lastModifiedBy>
  <cp:lastPrinted>2014-09-19T18:44:36Z</cp:lastPrinted>
  <dcterms:created xsi:type="dcterms:W3CDTF">1996-10-14T23:33:28Z</dcterms:created>
  <dcterms:modified xsi:type="dcterms:W3CDTF">2018-10-18T12:29:18Z</dcterms:modified>
  <cp:category>Archives Sector</cp:category>
</cp:coreProperties>
</file>