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worksheets/sheet11.xml" ContentType="application/vnd.openxmlformats-officedocument.spreadsheetml.workshee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4.xml" ContentType="application/vnd.openxmlformats-officedocument.drawingml.chart+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mtanton\OneDrive - The National Archives\Desktop\"/>
    </mc:Choice>
  </mc:AlternateContent>
  <xr:revisionPtr revIDLastSave="0" documentId="8_{752F6272-41D1-45B6-8A44-4A7806C6E020}" xr6:coauthVersionLast="47" xr6:coauthVersionMax="47" xr10:uidLastSave="{00000000-0000-0000-0000-000000000000}"/>
  <workbookProtection workbookAlgorithmName="SHA-512" workbookHashValue="n3t9g8xfLgWEVpIfCe0EMW4waqWGSbGCpF/0nFyy+8c/p40kh3dg60rgpBBvCCB78mplCkxnFK7O9+Ne4O1FgQ==" workbookSaltValue="fJR030zQ4F4OX3Ufeu4Pog==" workbookSpinCount="100000" lockStructure="1"/>
  <bookViews>
    <workbookView xWindow="-110" yWindow="-110" windowWidth="22780" windowHeight="14540" xr2:uid="{E1A84448-7C12-4C60-9286-94041F246D25}"/>
  </bookViews>
  <sheets>
    <sheet name="Introduction" sheetId="1" r:id="rId1"/>
    <sheet name="Organisational Details" sheetId="2" r:id="rId2"/>
    <sheet name="Governance" sheetId="11" r:id="rId3"/>
    <sheet name="Provisioning" sheetId="12" r:id="rId4"/>
    <sheet name="Permissions" sheetId="13" r:id="rId5"/>
    <sheet name="Retention" sheetId="14" r:id="rId6"/>
    <sheet name="Disposition Review" sheetId="15" r:id="rId7"/>
    <sheet name="Artificial Intelligence" sheetId="16" r:id="rId8"/>
    <sheet name="Consolidated responses" sheetId="18" r:id="rId9"/>
    <sheet name="Summary" sheetId="20" r:id="rId10"/>
    <sheet name="Sheet2" sheetId="19" state="hidden" r:id="rId11"/>
    <sheet name="1. Governance " sheetId="3" state="hidden" r:id="rId12"/>
    <sheet name="2. Provisioning" sheetId="5" state="hidden" r:id="rId13"/>
    <sheet name="3. Permissions" sheetId="6" state="hidden" r:id="rId14"/>
    <sheet name="4. Retention" sheetId="7" state="hidden" r:id="rId15"/>
    <sheet name="5. Disposition Review" sheetId="8" state="hidden" r:id="rId16"/>
    <sheet name="6. AI" sheetId="9" state="hidden" r:id="rId17"/>
    <sheet name="NEW FORMAT" sheetId="10" state="hidden" r:id="rId18"/>
    <sheet name="Sheet1" sheetId="4" state="hidden" r:id="rId19"/>
  </sheets>
  <definedNames>
    <definedName name="_xlnm._FilterDatabase" localSheetId="8" hidden="1">'Consolidated responses'!$A$3:$S$41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4" i="16" l="1" a="1"/>
  <c r="AA14" i="16" s="1"/>
  <c r="AA8" i="16" a="1"/>
  <c r="AA8" i="16" s="1"/>
  <c r="AA2" i="16" a="1"/>
  <c r="AA2" i="16" s="1"/>
  <c r="AA24" i="15" a="1"/>
  <c r="AA24" i="15" s="1"/>
  <c r="AA18" i="15" a="1"/>
  <c r="AA18" i="15" s="1"/>
  <c r="AA10" i="15" a="1"/>
  <c r="AA10" i="15" s="1"/>
  <c r="AA2" i="15" a="1"/>
  <c r="AA2" i="15" s="1"/>
  <c r="AA106" i="14" a="1"/>
  <c r="AA106" i="14" s="1"/>
  <c r="AA99" i="14" a="1"/>
  <c r="AA99" i="14" s="1"/>
  <c r="AA92" i="14" a="1"/>
  <c r="AA92" i="14" s="1"/>
  <c r="AA85" i="14"/>
  <c r="AA85" i="14" a="1"/>
  <c r="AA76" i="14" a="1"/>
  <c r="AA76" i="14" s="1"/>
  <c r="AA70" i="14" a="1"/>
  <c r="AA70" i="14" s="1"/>
  <c r="AA62" i="14" a="1"/>
  <c r="AA62" i="14" s="1"/>
  <c r="AA57" i="14"/>
  <c r="AA57" i="14" a="1"/>
  <c r="AA48" i="14" a="1"/>
  <c r="AA48" i="14" s="1"/>
  <c r="AA39" i="14" a="1"/>
  <c r="AA39" i="14" s="1"/>
  <c r="AA29" i="14" a="1"/>
  <c r="AA29" i="14" s="1"/>
  <c r="AA20" i="14"/>
  <c r="AA20" i="14" a="1"/>
  <c r="AA14" i="14" a="1"/>
  <c r="AA14" i="14" s="1"/>
  <c r="AA2" i="14" a="1"/>
  <c r="AA2" i="14" s="1"/>
  <c r="AA31" i="13" a="1"/>
  <c r="AA31" i="13" s="1"/>
  <c r="AA23" i="13" a="1"/>
  <c r="AA23" i="13" s="1"/>
  <c r="AA16" i="13" a="1"/>
  <c r="AA16" i="13" s="1"/>
  <c r="AA9" i="13" a="1"/>
  <c r="AA9" i="13" s="1"/>
  <c r="AA2" i="13" a="1"/>
  <c r="AA2" i="13" s="1"/>
  <c r="AA44" i="12" a="1"/>
  <c r="AA44" i="12" s="1"/>
  <c r="AA37" i="12" a="1"/>
  <c r="AA37" i="12" s="1"/>
  <c r="AA31" i="12" a="1"/>
  <c r="AA31" i="12" s="1"/>
  <c r="AA25" i="12" a="1"/>
  <c r="AA25" i="12" s="1"/>
  <c r="AA16" i="12" a="1"/>
  <c r="AA16" i="12" s="1"/>
  <c r="AA10" i="12" a="1"/>
  <c r="AA10" i="12" s="1"/>
  <c r="AA2" i="12" a="1"/>
  <c r="AA2" i="12" s="1"/>
  <c r="AL4" i="18" a="1"/>
  <c r="AL4" i="18" s="1"/>
  <c r="M41" i="18"/>
  <c r="M40" i="18"/>
  <c r="M39" i="18"/>
  <c r="E6" i="16"/>
  <c r="H6" i="16" s="1"/>
  <c r="E7" i="16"/>
  <c r="E12" i="16"/>
  <c r="H12" i="16" s="1"/>
  <c r="E13" i="16"/>
  <c r="G13" i="16" s="1"/>
  <c r="E17" i="16"/>
  <c r="H17" i="16" s="1"/>
  <c r="E18" i="16"/>
  <c r="H18" i="16" s="1"/>
  <c r="H13" i="16"/>
  <c r="G12" i="16"/>
  <c r="H7" i="16"/>
  <c r="G7" i="16"/>
  <c r="S18" i="16"/>
  <c r="R18" i="16"/>
  <c r="S17" i="16"/>
  <c r="R17" i="16"/>
  <c r="Q17" i="16"/>
  <c r="O17" i="16"/>
  <c r="T16" i="16"/>
  <c r="S16" i="16"/>
  <c r="R16" i="16"/>
  <c r="Q16" i="16"/>
  <c r="P16" i="16"/>
  <c r="O16" i="16"/>
  <c r="T15" i="16"/>
  <c r="S15" i="16"/>
  <c r="R15" i="16"/>
  <c r="Q15" i="16"/>
  <c r="P15" i="16"/>
  <c r="O15" i="16"/>
  <c r="T14" i="16"/>
  <c r="S14" i="16"/>
  <c r="R14" i="16"/>
  <c r="Q14" i="16"/>
  <c r="P14" i="16"/>
  <c r="O14" i="16"/>
  <c r="T13" i="16"/>
  <c r="S13" i="16"/>
  <c r="R13" i="16"/>
  <c r="Q13" i="16"/>
  <c r="P13" i="16"/>
  <c r="O13" i="16"/>
  <c r="T12" i="16"/>
  <c r="S12" i="16"/>
  <c r="R12" i="16"/>
  <c r="Q12" i="16"/>
  <c r="P12" i="16"/>
  <c r="O12" i="16"/>
  <c r="T11" i="16"/>
  <c r="S11" i="16"/>
  <c r="R11" i="16"/>
  <c r="Q11" i="16"/>
  <c r="P11" i="16"/>
  <c r="O11" i="16"/>
  <c r="T10" i="16"/>
  <c r="S10" i="16"/>
  <c r="R10" i="16"/>
  <c r="Q10" i="16"/>
  <c r="P10" i="16"/>
  <c r="O10" i="16"/>
  <c r="T9" i="16"/>
  <c r="S9" i="16"/>
  <c r="R9" i="16"/>
  <c r="Q9" i="16"/>
  <c r="P9" i="16"/>
  <c r="O9" i="16"/>
  <c r="T8" i="16"/>
  <c r="S8" i="16"/>
  <c r="R8" i="16"/>
  <c r="Q8" i="16"/>
  <c r="P8" i="16"/>
  <c r="O8" i="16"/>
  <c r="T7" i="16"/>
  <c r="S7" i="16"/>
  <c r="R7" i="16"/>
  <c r="Q7" i="16"/>
  <c r="P7" i="16"/>
  <c r="O7" i="16"/>
  <c r="T6" i="16"/>
  <c r="S6" i="16"/>
  <c r="R6" i="16"/>
  <c r="Q6" i="16"/>
  <c r="P6" i="16"/>
  <c r="T5" i="16"/>
  <c r="S5" i="16"/>
  <c r="R5" i="16"/>
  <c r="Q5" i="16"/>
  <c r="P5" i="16"/>
  <c r="O5" i="16"/>
  <c r="T4" i="16"/>
  <c r="S4" i="16"/>
  <c r="R4" i="16"/>
  <c r="Q4" i="16"/>
  <c r="P4" i="16"/>
  <c r="O4" i="16"/>
  <c r="T3" i="16"/>
  <c r="S3" i="16"/>
  <c r="R3" i="16"/>
  <c r="Q3" i="16"/>
  <c r="P3" i="16"/>
  <c r="O3" i="16"/>
  <c r="T2" i="16"/>
  <c r="S2" i="16"/>
  <c r="R2" i="16"/>
  <c r="Q2" i="16"/>
  <c r="P2" i="16"/>
  <c r="O2" i="16"/>
  <c r="M38" i="18"/>
  <c r="M37" i="18"/>
  <c r="T37" i="18" s="1"/>
  <c r="M36" i="18"/>
  <c r="T36" i="18" s="1"/>
  <c r="M35" i="18"/>
  <c r="T35" i="18" s="1"/>
  <c r="E30" i="15"/>
  <c r="E31" i="15"/>
  <c r="E22" i="15"/>
  <c r="P22" i="15" s="1"/>
  <c r="E23" i="15"/>
  <c r="E16" i="15"/>
  <c r="E17" i="15"/>
  <c r="E8" i="15"/>
  <c r="E9" i="15"/>
  <c r="O3" i="15"/>
  <c r="P3" i="15"/>
  <c r="Q3" i="15"/>
  <c r="R3" i="15"/>
  <c r="S3" i="15"/>
  <c r="T3" i="15"/>
  <c r="O4" i="15"/>
  <c r="P4" i="15"/>
  <c r="Q4" i="15"/>
  <c r="R4" i="15"/>
  <c r="S4" i="15"/>
  <c r="T4" i="15"/>
  <c r="O5" i="15"/>
  <c r="P5" i="15"/>
  <c r="Q5" i="15"/>
  <c r="R5" i="15"/>
  <c r="S5" i="15"/>
  <c r="T5" i="15"/>
  <c r="O6" i="15"/>
  <c r="P6" i="15"/>
  <c r="Q6" i="15"/>
  <c r="R6" i="15"/>
  <c r="S6" i="15"/>
  <c r="T6" i="15"/>
  <c r="O7" i="15"/>
  <c r="P7" i="15"/>
  <c r="Q7" i="15"/>
  <c r="R7" i="15"/>
  <c r="S7" i="15"/>
  <c r="T7" i="15"/>
  <c r="O8" i="15"/>
  <c r="P8" i="15"/>
  <c r="Q8" i="15"/>
  <c r="R8" i="15"/>
  <c r="S8" i="15"/>
  <c r="T8" i="15"/>
  <c r="O9" i="15"/>
  <c r="P9" i="15"/>
  <c r="Q9" i="15"/>
  <c r="R9" i="15"/>
  <c r="S9" i="15"/>
  <c r="T9" i="15"/>
  <c r="O10" i="15"/>
  <c r="P10" i="15"/>
  <c r="Q10" i="15"/>
  <c r="R10" i="15"/>
  <c r="S10" i="15"/>
  <c r="T10" i="15"/>
  <c r="O11" i="15"/>
  <c r="P11" i="15"/>
  <c r="Q11" i="15"/>
  <c r="R11" i="15"/>
  <c r="S11" i="15"/>
  <c r="T11" i="15"/>
  <c r="O12" i="15"/>
  <c r="P12" i="15"/>
  <c r="Q12" i="15"/>
  <c r="R12" i="15"/>
  <c r="S12" i="15"/>
  <c r="T12" i="15"/>
  <c r="O13" i="15"/>
  <c r="P13" i="15"/>
  <c r="Q13" i="15"/>
  <c r="R13" i="15"/>
  <c r="S13" i="15"/>
  <c r="T13" i="15"/>
  <c r="O14" i="15"/>
  <c r="P14" i="15"/>
  <c r="Q14" i="15"/>
  <c r="R14" i="15"/>
  <c r="S14" i="15"/>
  <c r="T14" i="15"/>
  <c r="O15" i="15"/>
  <c r="P15" i="15"/>
  <c r="Q15" i="15"/>
  <c r="R15" i="15"/>
  <c r="S15" i="15"/>
  <c r="T15" i="15"/>
  <c r="O16" i="15"/>
  <c r="P16" i="15"/>
  <c r="Q16" i="15"/>
  <c r="R16" i="15"/>
  <c r="S16" i="15"/>
  <c r="T16" i="15"/>
  <c r="O17" i="15"/>
  <c r="P17" i="15"/>
  <c r="Q17" i="15"/>
  <c r="R17" i="15"/>
  <c r="S17" i="15"/>
  <c r="T17" i="15"/>
  <c r="O18" i="15"/>
  <c r="P18" i="15"/>
  <c r="Q18" i="15"/>
  <c r="R18" i="15"/>
  <c r="S18" i="15"/>
  <c r="T18" i="15"/>
  <c r="O19" i="15"/>
  <c r="P19" i="15"/>
  <c r="Q19" i="15"/>
  <c r="R19" i="15"/>
  <c r="S19" i="15"/>
  <c r="T19" i="15"/>
  <c r="O20" i="15"/>
  <c r="P20" i="15"/>
  <c r="Q20" i="15"/>
  <c r="R20" i="15"/>
  <c r="S20" i="15"/>
  <c r="T20" i="15"/>
  <c r="O21" i="15"/>
  <c r="P21" i="15"/>
  <c r="Q21" i="15"/>
  <c r="R21" i="15"/>
  <c r="S21" i="15"/>
  <c r="T21" i="15"/>
  <c r="O22" i="15"/>
  <c r="R22" i="15"/>
  <c r="S22" i="15"/>
  <c r="O23" i="15"/>
  <c r="P23" i="15"/>
  <c r="Q23" i="15"/>
  <c r="R23" i="15"/>
  <c r="S23" i="15"/>
  <c r="T23" i="15"/>
  <c r="O24" i="15"/>
  <c r="P24" i="15"/>
  <c r="Q24" i="15"/>
  <c r="R24" i="15"/>
  <c r="S24" i="15"/>
  <c r="T24" i="15"/>
  <c r="O25" i="15"/>
  <c r="P25" i="15"/>
  <c r="Q25" i="15"/>
  <c r="R25" i="15"/>
  <c r="S25" i="15"/>
  <c r="T25" i="15"/>
  <c r="O26" i="15"/>
  <c r="P26" i="15"/>
  <c r="Q26" i="15"/>
  <c r="R26" i="15"/>
  <c r="S26" i="15"/>
  <c r="T26" i="15"/>
  <c r="O27" i="15"/>
  <c r="P27" i="15"/>
  <c r="Q27" i="15"/>
  <c r="R27" i="15"/>
  <c r="S27" i="15"/>
  <c r="T27" i="15"/>
  <c r="O28" i="15"/>
  <c r="P28" i="15"/>
  <c r="Q28" i="15"/>
  <c r="R28" i="15"/>
  <c r="S28" i="15"/>
  <c r="T28" i="15"/>
  <c r="O29" i="15"/>
  <c r="P29" i="15"/>
  <c r="Q29" i="15"/>
  <c r="R29" i="15"/>
  <c r="S29" i="15"/>
  <c r="T29" i="15"/>
  <c r="O30" i="15"/>
  <c r="P30" i="15"/>
  <c r="Q30" i="15"/>
  <c r="R30" i="15"/>
  <c r="S30" i="15"/>
  <c r="T30" i="15"/>
  <c r="O31" i="15"/>
  <c r="P31" i="15"/>
  <c r="Q31" i="15"/>
  <c r="R31" i="15"/>
  <c r="S31" i="15"/>
  <c r="T31" i="15"/>
  <c r="H9" i="15"/>
  <c r="G9" i="15"/>
  <c r="H8" i="15"/>
  <c r="G8" i="15"/>
  <c r="H17" i="15"/>
  <c r="G17" i="15"/>
  <c r="H16" i="15"/>
  <c r="G16" i="15"/>
  <c r="H31" i="15"/>
  <c r="G31" i="15"/>
  <c r="H30" i="15"/>
  <c r="G30" i="15"/>
  <c r="H23" i="15"/>
  <c r="G23" i="15"/>
  <c r="H22" i="15"/>
  <c r="G22" i="15"/>
  <c r="S2" i="15"/>
  <c r="R2" i="15"/>
  <c r="M34" i="18"/>
  <c r="M33" i="18"/>
  <c r="M32" i="18"/>
  <c r="M31" i="18"/>
  <c r="M30" i="18"/>
  <c r="T30" i="18" s="1"/>
  <c r="M29" i="18"/>
  <c r="T29" i="18" s="1"/>
  <c r="M28" i="18"/>
  <c r="T28" i="18" s="1"/>
  <c r="M27" i="18"/>
  <c r="T27" i="18" s="1"/>
  <c r="M26" i="18"/>
  <c r="M25" i="18"/>
  <c r="M24" i="18"/>
  <c r="M23" i="18"/>
  <c r="T23" i="18" s="1"/>
  <c r="M22" i="18"/>
  <c r="M21" i="18"/>
  <c r="T21" i="18" s="1"/>
  <c r="O3" i="14"/>
  <c r="P3" i="14"/>
  <c r="Q3" i="14"/>
  <c r="R3" i="14"/>
  <c r="S3" i="14"/>
  <c r="T3" i="14"/>
  <c r="U3" i="14"/>
  <c r="V3" i="14"/>
  <c r="W3" i="14"/>
  <c r="X3" i="14"/>
  <c r="Y3" i="14"/>
  <c r="Z3" i="14"/>
  <c r="O4" i="14"/>
  <c r="P4" i="14"/>
  <c r="Q4" i="14"/>
  <c r="R4" i="14"/>
  <c r="S4" i="14"/>
  <c r="T4" i="14"/>
  <c r="U4" i="14"/>
  <c r="V4" i="14"/>
  <c r="W4" i="14"/>
  <c r="X4" i="14"/>
  <c r="Y4" i="14"/>
  <c r="Z4" i="14"/>
  <c r="O5" i="14"/>
  <c r="P5" i="14"/>
  <c r="Q5" i="14"/>
  <c r="R5" i="14"/>
  <c r="S5" i="14"/>
  <c r="T5" i="14"/>
  <c r="U5" i="14"/>
  <c r="V5" i="14"/>
  <c r="W5" i="14"/>
  <c r="X5" i="14"/>
  <c r="Y5" i="14"/>
  <c r="Z5" i="14"/>
  <c r="O6" i="14"/>
  <c r="P6" i="14"/>
  <c r="Q6" i="14"/>
  <c r="R6" i="14"/>
  <c r="S6" i="14"/>
  <c r="T6" i="14"/>
  <c r="U6" i="14"/>
  <c r="V6" i="14"/>
  <c r="W6" i="14"/>
  <c r="X6" i="14"/>
  <c r="Y6" i="14"/>
  <c r="Z6" i="14"/>
  <c r="O7" i="14"/>
  <c r="P7" i="14"/>
  <c r="Q7" i="14"/>
  <c r="R7" i="14"/>
  <c r="S7" i="14"/>
  <c r="T7" i="14"/>
  <c r="U7" i="14"/>
  <c r="V7" i="14"/>
  <c r="W7" i="14"/>
  <c r="X7" i="14"/>
  <c r="Y7" i="14"/>
  <c r="Z7" i="14"/>
  <c r="O8" i="14"/>
  <c r="P8" i="14"/>
  <c r="Q8" i="14"/>
  <c r="R8" i="14"/>
  <c r="S8" i="14"/>
  <c r="T8" i="14"/>
  <c r="U8" i="14"/>
  <c r="V8" i="14"/>
  <c r="W8" i="14"/>
  <c r="X8" i="14"/>
  <c r="Y8" i="14"/>
  <c r="Z8" i="14"/>
  <c r="O9" i="14"/>
  <c r="P9" i="14"/>
  <c r="Q9" i="14"/>
  <c r="R9" i="14"/>
  <c r="S9" i="14"/>
  <c r="T9" i="14"/>
  <c r="U9" i="14"/>
  <c r="V9" i="14"/>
  <c r="W9" i="14"/>
  <c r="X9" i="14"/>
  <c r="Y9" i="14"/>
  <c r="Z9" i="14"/>
  <c r="O10" i="14"/>
  <c r="P10" i="14"/>
  <c r="Q10" i="14"/>
  <c r="R10" i="14"/>
  <c r="S10" i="14"/>
  <c r="T10" i="14"/>
  <c r="U10" i="14"/>
  <c r="V10" i="14"/>
  <c r="W10" i="14"/>
  <c r="X10" i="14"/>
  <c r="Y10" i="14"/>
  <c r="Z10" i="14"/>
  <c r="O11" i="14"/>
  <c r="P11" i="14"/>
  <c r="Q11" i="14"/>
  <c r="R11" i="14"/>
  <c r="S11" i="14"/>
  <c r="T11" i="14"/>
  <c r="U11" i="14"/>
  <c r="V11" i="14"/>
  <c r="W11" i="14"/>
  <c r="X11" i="14"/>
  <c r="Y11" i="14"/>
  <c r="Z11" i="14"/>
  <c r="O12" i="14"/>
  <c r="P12" i="14"/>
  <c r="Q12" i="14"/>
  <c r="R12" i="14"/>
  <c r="S12" i="14"/>
  <c r="T12" i="14"/>
  <c r="U12" i="14"/>
  <c r="V12" i="14"/>
  <c r="W12" i="14"/>
  <c r="X12" i="14"/>
  <c r="Y12" i="14"/>
  <c r="Z12" i="14"/>
  <c r="O13" i="14"/>
  <c r="P13" i="14"/>
  <c r="Q13" i="14"/>
  <c r="R13" i="14"/>
  <c r="S13" i="14"/>
  <c r="T13" i="14"/>
  <c r="U13" i="14"/>
  <c r="V13" i="14"/>
  <c r="W13" i="14"/>
  <c r="X13" i="14"/>
  <c r="Y13" i="14"/>
  <c r="Z13" i="14"/>
  <c r="O14" i="14"/>
  <c r="P14" i="14"/>
  <c r="Q14" i="14"/>
  <c r="R14" i="14"/>
  <c r="S14" i="14"/>
  <c r="T14" i="14"/>
  <c r="U14" i="14"/>
  <c r="V14" i="14"/>
  <c r="W14" i="14"/>
  <c r="X14" i="14"/>
  <c r="Y14" i="14"/>
  <c r="Z14" i="14"/>
  <c r="O15" i="14"/>
  <c r="P15" i="14"/>
  <c r="Q15" i="14"/>
  <c r="R15" i="14"/>
  <c r="S15" i="14"/>
  <c r="T15" i="14"/>
  <c r="U15" i="14"/>
  <c r="V15" i="14"/>
  <c r="W15" i="14"/>
  <c r="X15" i="14"/>
  <c r="Y15" i="14"/>
  <c r="Z15" i="14"/>
  <c r="O16" i="14"/>
  <c r="P16" i="14"/>
  <c r="Q16" i="14"/>
  <c r="R16" i="14"/>
  <c r="S16" i="14"/>
  <c r="T16" i="14"/>
  <c r="U16" i="14"/>
  <c r="V16" i="14"/>
  <c r="W16" i="14"/>
  <c r="X16" i="14"/>
  <c r="Y16" i="14"/>
  <c r="Z16" i="14"/>
  <c r="O17" i="14"/>
  <c r="P17" i="14"/>
  <c r="Q17" i="14"/>
  <c r="R17" i="14"/>
  <c r="S17" i="14"/>
  <c r="T17" i="14"/>
  <c r="U17" i="14"/>
  <c r="V17" i="14"/>
  <c r="W17" i="14"/>
  <c r="X17" i="14"/>
  <c r="Y17" i="14"/>
  <c r="Z17" i="14"/>
  <c r="O18" i="14"/>
  <c r="P18" i="14"/>
  <c r="Q18" i="14"/>
  <c r="R18" i="14"/>
  <c r="S18" i="14"/>
  <c r="T18" i="14"/>
  <c r="U18" i="14"/>
  <c r="V18" i="14"/>
  <c r="W18" i="14"/>
  <c r="X18" i="14"/>
  <c r="Y18" i="14"/>
  <c r="Z18" i="14"/>
  <c r="O19" i="14"/>
  <c r="P19" i="14"/>
  <c r="Q19" i="14"/>
  <c r="R19" i="14"/>
  <c r="S19" i="14"/>
  <c r="T19" i="14"/>
  <c r="U19" i="14"/>
  <c r="V19" i="14"/>
  <c r="W19" i="14"/>
  <c r="X19" i="14"/>
  <c r="Y19" i="14"/>
  <c r="Z19" i="14"/>
  <c r="O20" i="14"/>
  <c r="P20" i="14"/>
  <c r="Q20" i="14"/>
  <c r="R20" i="14"/>
  <c r="S20" i="14"/>
  <c r="T20" i="14"/>
  <c r="U20" i="14"/>
  <c r="V20" i="14"/>
  <c r="W20" i="14"/>
  <c r="X20" i="14"/>
  <c r="Y20" i="14"/>
  <c r="Z20" i="14"/>
  <c r="O21" i="14"/>
  <c r="P21" i="14"/>
  <c r="Q21" i="14"/>
  <c r="R21" i="14"/>
  <c r="S21" i="14"/>
  <c r="T21" i="14"/>
  <c r="U21" i="14"/>
  <c r="V21" i="14"/>
  <c r="W21" i="14"/>
  <c r="X21" i="14"/>
  <c r="Y21" i="14"/>
  <c r="Z21" i="14"/>
  <c r="O22" i="14"/>
  <c r="P22" i="14"/>
  <c r="Q22" i="14"/>
  <c r="R22" i="14"/>
  <c r="S22" i="14"/>
  <c r="T22" i="14"/>
  <c r="U22" i="14"/>
  <c r="V22" i="14"/>
  <c r="W22" i="14"/>
  <c r="X22" i="14"/>
  <c r="Y22" i="14"/>
  <c r="Z22" i="14"/>
  <c r="O23" i="14"/>
  <c r="P23" i="14"/>
  <c r="Q23" i="14"/>
  <c r="R23" i="14"/>
  <c r="S23" i="14"/>
  <c r="T23" i="14"/>
  <c r="U23" i="14"/>
  <c r="V23" i="14"/>
  <c r="W23" i="14"/>
  <c r="X23" i="14"/>
  <c r="Y23" i="14"/>
  <c r="Z23" i="14"/>
  <c r="O24" i="14"/>
  <c r="P24" i="14"/>
  <c r="Q24" i="14"/>
  <c r="R24" i="14"/>
  <c r="S24" i="14"/>
  <c r="T24" i="14"/>
  <c r="U24" i="14"/>
  <c r="V24" i="14"/>
  <c r="W24" i="14"/>
  <c r="X24" i="14"/>
  <c r="Y24" i="14"/>
  <c r="Z24" i="14"/>
  <c r="O25" i="14"/>
  <c r="P25" i="14"/>
  <c r="Q25" i="14"/>
  <c r="R25" i="14"/>
  <c r="S25" i="14"/>
  <c r="T25" i="14"/>
  <c r="U25" i="14"/>
  <c r="V25" i="14"/>
  <c r="W25" i="14"/>
  <c r="X25" i="14"/>
  <c r="Y25" i="14"/>
  <c r="Z25" i="14"/>
  <c r="O26" i="14"/>
  <c r="P26" i="14"/>
  <c r="Q26" i="14"/>
  <c r="R26" i="14"/>
  <c r="S26" i="14"/>
  <c r="T26" i="14"/>
  <c r="U26" i="14"/>
  <c r="V26" i="14"/>
  <c r="W26" i="14"/>
  <c r="X26" i="14"/>
  <c r="Y26" i="14"/>
  <c r="Z26" i="14"/>
  <c r="O27" i="14"/>
  <c r="P27" i="14"/>
  <c r="Q27" i="14"/>
  <c r="R27" i="14"/>
  <c r="S27" i="14"/>
  <c r="T27" i="14"/>
  <c r="U27" i="14"/>
  <c r="V27" i="14"/>
  <c r="W27" i="14"/>
  <c r="X27" i="14"/>
  <c r="Y27" i="14"/>
  <c r="Z27" i="14"/>
  <c r="O28" i="14"/>
  <c r="P28" i="14"/>
  <c r="Q28" i="14"/>
  <c r="R28" i="14"/>
  <c r="S28" i="14"/>
  <c r="T28" i="14"/>
  <c r="U28" i="14"/>
  <c r="V28" i="14"/>
  <c r="W28" i="14"/>
  <c r="X28" i="14"/>
  <c r="Y28" i="14"/>
  <c r="Z28" i="14"/>
  <c r="O29" i="14"/>
  <c r="P29" i="14"/>
  <c r="Q29" i="14"/>
  <c r="R29" i="14"/>
  <c r="S29" i="14"/>
  <c r="T29" i="14"/>
  <c r="U29" i="14"/>
  <c r="V29" i="14"/>
  <c r="W29" i="14"/>
  <c r="X29" i="14"/>
  <c r="Y29" i="14"/>
  <c r="Z29" i="14"/>
  <c r="O30" i="14"/>
  <c r="P30" i="14"/>
  <c r="Q30" i="14"/>
  <c r="R30" i="14"/>
  <c r="S30" i="14"/>
  <c r="T30" i="14"/>
  <c r="U30" i="14"/>
  <c r="V30" i="14"/>
  <c r="W30" i="14"/>
  <c r="X30" i="14"/>
  <c r="Y30" i="14"/>
  <c r="Z30" i="14"/>
  <c r="O31" i="14"/>
  <c r="P31" i="14"/>
  <c r="Q31" i="14"/>
  <c r="R31" i="14"/>
  <c r="S31" i="14"/>
  <c r="T31" i="14"/>
  <c r="U31" i="14"/>
  <c r="V31" i="14"/>
  <c r="W31" i="14"/>
  <c r="X31" i="14"/>
  <c r="Y31" i="14"/>
  <c r="Z31" i="14"/>
  <c r="O32" i="14"/>
  <c r="P32" i="14"/>
  <c r="Q32" i="14"/>
  <c r="R32" i="14"/>
  <c r="S32" i="14"/>
  <c r="T32" i="14"/>
  <c r="U32" i="14"/>
  <c r="V32" i="14"/>
  <c r="W32" i="14"/>
  <c r="X32" i="14"/>
  <c r="Y32" i="14"/>
  <c r="Z32" i="14"/>
  <c r="O33" i="14"/>
  <c r="P33" i="14"/>
  <c r="Q33" i="14"/>
  <c r="R33" i="14"/>
  <c r="S33" i="14"/>
  <c r="T33" i="14"/>
  <c r="U33" i="14"/>
  <c r="V33" i="14"/>
  <c r="W33" i="14"/>
  <c r="X33" i="14"/>
  <c r="Y33" i="14"/>
  <c r="Z33" i="14"/>
  <c r="O34" i="14"/>
  <c r="P34" i="14"/>
  <c r="Q34" i="14"/>
  <c r="R34" i="14"/>
  <c r="S34" i="14"/>
  <c r="T34" i="14"/>
  <c r="U34" i="14"/>
  <c r="V34" i="14"/>
  <c r="W34" i="14"/>
  <c r="X34" i="14"/>
  <c r="Y34" i="14"/>
  <c r="Z34" i="14"/>
  <c r="O35" i="14"/>
  <c r="P35" i="14"/>
  <c r="Q35" i="14"/>
  <c r="R35" i="14"/>
  <c r="S35" i="14"/>
  <c r="T35" i="14"/>
  <c r="U35" i="14"/>
  <c r="V35" i="14"/>
  <c r="W35" i="14"/>
  <c r="X35" i="14"/>
  <c r="Y35" i="14"/>
  <c r="Z35" i="14"/>
  <c r="O36" i="14"/>
  <c r="P36" i="14"/>
  <c r="Q36" i="14"/>
  <c r="R36" i="14"/>
  <c r="S36" i="14"/>
  <c r="T36" i="14"/>
  <c r="U36" i="14"/>
  <c r="V36" i="14"/>
  <c r="W36" i="14"/>
  <c r="X36" i="14"/>
  <c r="Y36" i="14"/>
  <c r="Z36" i="14"/>
  <c r="O37" i="14"/>
  <c r="P37" i="14"/>
  <c r="Q37" i="14"/>
  <c r="R37" i="14"/>
  <c r="S37" i="14"/>
  <c r="T37" i="14"/>
  <c r="U37" i="14"/>
  <c r="V37" i="14"/>
  <c r="W37" i="14"/>
  <c r="X37" i="14"/>
  <c r="Y37" i="14"/>
  <c r="Z37" i="14"/>
  <c r="O38" i="14"/>
  <c r="P38" i="14"/>
  <c r="Q38" i="14"/>
  <c r="R38" i="14"/>
  <c r="S38" i="14"/>
  <c r="T38" i="14"/>
  <c r="U38" i="14"/>
  <c r="V38" i="14"/>
  <c r="W38" i="14"/>
  <c r="X38" i="14"/>
  <c r="Y38" i="14"/>
  <c r="Z38" i="14"/>
  <c r="O39" i="14"/>
  <c r="P39" i="14"/>
  <c r="Q39" i="14"/>
  <c r="R39" i="14"/>
  <c r="S39" i="14"/>
  <c r="T39" i="14"/>
  <c r="U39" i="14"/>
  <c r="V39" i="14"/>
  <c r="W39" i="14"/>
  <c r="X39" i="14"/>
  <c r="Y39" i="14"/>
  <c r="Z39" i="14"/>
  <c r="O40" i="14"/>
  <c r="P40" i="14"/>
  <c r="Q40" i="14"/>
  <c r="R40" i="14"/>
  <c r="S40" i="14"/>
  <c r="T40" i="14"/>
  <c r="U40" i="14"/>
  <c r="V40" i="14"/>
  <c r="W40" i="14"/>
  <c r="X40" i="14"/>
  <c r="Y40" i="14"/>
  <c r="Z40" i="14"/>
  <c r="O41" i="14"/>
  <c r="P41" i="14"/>
  <c r="Q41" i="14"/>
  <c r="R41" i="14"/>
  <c r="S41" i="14"/>
  <c r="T41" i="14"/>
  <c r="U41" i="14"/>
  <c r="V41" i="14"/>
  <c r="W41" i="14"/>
  <c r="X41" i="14"/>
  <c r="Y41" i="14"/>
  <c r="Z41" i="14"/>
  <c r="O42" i="14"/>
  <c r="P42" i="14"/>
  <c r="Q42" i="14"/>
  <c r="R42" i="14"/>
  <c r="S42" i="14"/>
  <c r="T42" i="14"/>
  <c r="U42" i="14"/>
  <c r="V42" i="14"/>
  <c r="W42" i="14"/>
  <c r="X42" i="14"/>
  <c r="Y42" i="14"/>
  <c r="Z42" i="14"/>
  <c r="O43" i="14"/>
  <c r="P43" i="14"/>
  <c r="Q43" i="14"/>
  <c r="R43" i="14"/>
  <c r="S43" i="14"/>
  <c r="T43" i="14"/>
  <c r="U43" i="14"/>
  <c r="V43" i="14"/>
  <c r="W43" i="14"/>
  <c r="X43" i="14"/>
  <c r="Y43" i="14"/>
  <c r="Z43" i="14"/>
  <c r="O44" i="14"/>
  <c r="P44" i="14"/>
  <c r="Q44" i="14"/>
  <c r="R44" i="14"/>
  <c r="S44" i="14"/>
  <c r="T44" i="14"/>
  <c r="U44" i="14"/>
  <c r="V44" i="14"/>
  <c r="W44" i="14"/>
  <c r="X44" i="14"/>
  <c r="Y44" i="14"/>
  <c r="Z44" i="14"/>
  <c r="O45" i="14"/>
  <c r="P45" i="14"/>
  <c r="Q45" i="14"/>
  <c r="R45" i="14"/>
  <c r="S45" i="14"/>
  <c r="T45" i="14"/>
  <c r="U45" i="14"/>
  <c r="V45" i="14"/>
  <c r="W45" i="14"/>
  <c r="X45" i="14"/>
  <c r="Y45" i="14"/>
  <c r="Z45" i="14"/>
  <c r="O46" i="14"/>
  <c r="P46" i="14"/>
  <c r="Q46" i="14"/>
  <c r="R46" i="14"/>
  <c r="S46" i="14"/>
  <c r="T46" i="14"/>
  <c r="U46" i="14"/>
  <c r="V46" i="14"/>
  <c r="W46" i="14"/>
  <c r="X46" i="14"/>
  <c r="Y46" i="14"/>
  <c r="Z46" i="14"/>
  <c r="O47" i="14"/>
  <c r="P47" i="14"/>
  <c r="Q47" i="14"/>
  <c r="R47" i="14"/>
  <c r="S47" i="14"/>
  <c r="T47" i="14"/>
  <c r="U47" i="14"/>
  <c r="V47" i="14"/>
  <c r="W47" i="14"/>
  <c r="X47" i="14"/>
  <c r="Y47" i="14"/>
  <c r="Z47" i="14"/>
  <c r="O48" i="14"/>
  <c r="P48" i="14"/>
  <c r="Q48" i="14"/>
  <c r="R48" i="14"/>
  <c r="S48" i="14"/>
  <c r="T48" i="14"/>
  <c r="U48" i="14"/>
  <c r="V48" i="14"/>
  <c r="W48" i="14"/>
  <c r="X48" i="14"/>
  <c r="Y48" i="14"/>
  <c r="Z48" i="14"/>
  <c r="O49" i="14"/>
  <c r="P49" i="14"/>
  <c r="Q49" i="14"/>
  <c r="R49" i="14"/>
  <c r="S49" i="14"/>
  <c r="T49" i="14"/>
  <c r="U49" i="14"/>
  <c r="V49" i="14"/>
  <c r="W49" i="14"/>
  <c r="X49" i="14"/>
  <c r="Y49" i="14"/>
  <c r="Z49" i="14"/>
  <c r="O50" i="14"/>
  <c r="P50" i="14"/>
  <c r="Q50" i="14"/>
  <c r="R50" i="14"/>
  <c r="S50" i="14"/>
  <c r="T50" i="14"/>
  <c r="U50" i="14"/>
  <c r="V50" i="14"/>
  <c r="W50" i="14"/>
  <c r="X50" i="14"/>
  <c r="Y50" i="14"/>
  <c r="Z50" i="14"/>
  <c r="O51" i="14"/>
  <c r="P51" i="14"/>
  <c r="Q51" i="14"/>
  <c r="R51" i="14"/>
  <c r="S51" i="14"/>
  <c r="T51" i="14"/>
  <c r="U51" i="14"/>
  <c r="V51" i="14"/>
  <c r="W51" i="14"/>
  <c r="X51" i="14"/>
  <c r="Y51" i="14"/>
  <c r="Z51" i="14"/>
  <c r="O52" i="14"/>
  <c r="P52" i="14"/>
  <c r="Q52" i="14"/>
  <c r="R52" i="14"/>
  <c r="S52" i="14"/>
  <c r="T52" i="14"/>
  <c r="U52" i="14"/>
  <c r="V52" i="14"/>
  <c r="W52" i="14"/>
  <c r="X52" i="14"/>
  <c r="Y52" i="14"/>
  <c r="Z52" i="14"/>
  <c r="O53" i="14"/>
  <c r="P53" i="14"/>
  <c r="Q53" i="14"/>
  <c r="R53" i="14"/>
  <c r="S53" i="14"/>
  <c r="T53" i="14"/>
  <c r="U53" i="14"/>
  <c r="V53" i="14"/>
  <c r="W53" i="14"/>
  <c r="X53" i="14"/>
  <c r="Y53" i="14"/>
  <c r="Z53" i="14"/>
  <c r="O54" i="14"/>
  <c r="P54" i="14"/>
  <c r="Q54" i="14"/>
  <c r="R54" i="14"/>
  <c r="S54" i="14"/>
  <c r="T54" i="14"/>
  <c r="U54" i="14"/>
  <c r="V54" i="14"/>
  <c r="W54" i="14"/>
  <c r="X54" i="14"/>
  <c r="Y54" i="14"/>
  <c r="Z54" i="14"/>
  <c r="O55" i="14"/>
  <c r="P55" i="14"/>
  <c r="Q55" i="14"/>
  <c r="R55" i="14"/>
  <c r="S55" i="14"/>
  <c r="T55" i="14"/>
  <c r="U55" i="14"/>
  <c r="V55" i="14"/>
  <c r="W55" i="14"/>
  <c r="X55" i="14"/>
  <c r="Y55" i="14"/>
  <c r="Z55" i="14"/>
  <c r="O56" i="14"/>
  <c r="P56" i="14"/>
  <c r="Q56" i="14"/>
  <c r="R56" i="14"/>
  <c r="S56" i="14"/>
  <c r="T56" i="14"/>
  <c r="U56" i="14"/>
  <c r="V56" i="14"/>
  <c r="W56" i="14"/>
  <c r="X56" i="14"/>
  <c r="Y56" i="14"/>
  <c r="Z56" i="14"/>
  <c r="O57" i="14"/>
  <c r="P57" i="14"/>
  <c r="Q57" i="14"/>
  <c r="R57" i="14"/>
  <c r="S57" i="14"/>
  <c r="T57" i="14"/>
  <c r="U57" i="14"/>
  <c r="V57" i="14"/>
  <c r="W57" i="14"/>
  <c r="X57" i="14"/>
  <c r="Y57" i="14"/>
  <c r="Z57" i="14"/>
  <c r="O58" i="14"/>
  <c r="P58" i="14"/>
  <c r="Q58" i="14"/>
  <c r="R58" i="14"/>
  <c r="S58" i="14"/>
  <c r="T58" i="14"/>
  <c r="U58" i="14"/>
  <c r="V58" i="14"/>
  <c r="W58" i="14"/>
  <c r="X58" i="14"/>
  <c r="Y58" i="14"/>
  <c r="Z58" i="14"/>
  <c r="O59" i="14"/>
  <c r="P59" i="14"/>
  <c r="Q59" i="14"/>
  <c r="R59" i="14"/>
  <c r="S59" i="14"/>
  <c r="T59" i="14"/>
  <c r="U59" i="14"/>
  <c r="V59" i="14"/>
  <c r="W59" i="14"/>
  <c r="X59" i="14"/>
  <c r="Y59" i="14"/>
  <c r="Z59" i="14"/>
  <c r="O60" i="14"/>
  <c r="P60" i="14"/>
  <c r="Q60" i="14"/>
  <c r="R60" i="14"/>
  <c r="S60" i="14"/>
  <c r="T60" i="14"/>
  <c r="U60" i="14"/>
  <c r="V60" i="14"/>
  <c r="W60" i="14"/>
  <c r="X60" i="14"/>
  <c r="Y60" i="14"/>
  <c r="Z60" i="14"/>
  <c r="O61" i="14"/>
  <c r="P61" i="14"/>
  <c r="Q61" i="14"/>
  <c r="R61" i="14"/>
  <c r="S61" i="14"/>
  <c r="T61" i="14"/>
  <c r="U61" i="14"/>
  <c r="V61" i="14"/>
  <c r="W61" i="14"/>
  <c r="X61" i="14"/>
  <c r="Y61" i="14"/>
  <c r="Z61" i="14"/>
  <c r="O62" i="14"/>
  <c r="P62" i="14"/>
  <c r="Q62" i="14"/>
  <c r="R62" i="14"/>
  <c r="S62" i="14"/>
  <c r="T62" i="14"/>
  <c r="U62" i="14"/>
  <c r="V62" i="14"/>
  <c r="W62" i="14"/>
  <c r="X62" i="14"/>
  <c r="Y62" i="14"/>
  <c r="Z62" i="14"/>
  <c r="O63" i="14"/>
  <c r="P63" i="14"/>
  <c r="Q63" i="14"/>
  <c r="R63" i="14"/>
  <c r="S63" i="14"/>
  <c r="T63" i="14"/>
  <c r="U63" i="14"/>
  <c r="V63" i="14"/>
  <c r="W63" i="14"/>
  <c r="X63" i="14"/>
  <c r="Y63" i="14"/>
  <c r="Z63" i="14"/>
  <c r="O64" i="14"/>
  <c r="P64" i="14"/>
  <c r="Q64" i="14"/>
  <c r="R64" i="14"/>
  <c r="S64" i="14"/>
  <c r="T64" i="14"/>
  <c r="U64" i="14"/>
  <c r="V64" i="14"/>
  <c r="W64" i="14"/>
  <c r="X64" i="14"/>
  <c r="Y64" i="14"/>
  <c r="Z64" i="14"/>
  <c r="O65" i="14"/>
  <c r="P65" i="14"/>
  <c r="Q65" i="14"/>
  <c r="R65" i="14"/>
  <c r="S65" i="14"/>
  <c r="T65" i="14"/>
  <c r="U65" i="14"/>
  <c r="V65" i="14"/>
  <c r="W65" i="14"/>
  <c r="X65" i="14"/>
  <c r="Y65" i="14"/>
  <c r="Z65" i="14"/>
  <c r="O66" i="14"/>
  <c r="P66" i="14"/>
  <c r="Q66" i="14"/>
  <c r="R66" i="14"/>
  <c r="S66" i="14"/>
  <c r="T66" i="14"/>
  <c r="U66" i="14"/>
  <c r="V66" i="14"/>
  <c r="W66" i="14"/>
  <c r="X66" i="14"/>
  <c r="Y66" i="14"/>
  <c r="Z66" i="14"/>
  <c r="O67" i="14"/>
  <c r="P67" i="14"/>
  <c r="Q67" i="14"/>
  <c r="R67" i="14"/>
  <c r="S67" i="14"/>
  <c r="T67" i="14"/>
  <c r="U67" i="14"/>
  <c r="V67" i="14"/>
  <c r="W67" i="14"/>
  <c r="X67" i="14"/>
  <c r="Y67" i="14"/>
  <c r="Z67" i="14"/>
  <c r="O68" i="14"/>
  <c r="P68" i="14"/>
  <c r="Q68" i="14"/>
  <c r="R68" i="14"/>
  <c r="S68" i="14"/>
  <c r="T68" i="14"/>
  <c r="U68" i="14"/>
  <c r="V68" i="14"/>
  <c r="W68" i="14"/>
  <c r="X68" i="14"/>
  <c r="Y68" i="14"/>
  <c r="Z68" i="14"/>
  <c r="O69" i="14"/>
  <c r="P69" i="14"/>
  <c r="Q69" i="14"/>
  <c r="R69" i="14"/>
  <c r="S69" i="14"/>
  <c r="T69" i="14"/>
  <c r="U69" i="14"/>
  <c r="V69" i="14"/>
  <c r="W69" i="14"/>
  <c r="X69" i="14"/>
  <c r="Y69" i="14"/>
  <c r="Z69" i="14"/>
  <c r="O70" i="14"/>
  <c r="P70" i="14"/>
  <c r="Q70" i="14"/>
  <c r="R70" i="14"/>
  <c r="S70" i="14"/>
  <c r="T70" i="14"/>
  <c r="U70" i="14"/>
  <c r="V70" i="14"/>
  <c r="W70" i="14"/>
  <c r="X70" i="14"/>
  <c r="Y70" i="14"/>
  <c r="Z70" i="14"/>
  <c r="O71" i="14"/>
  <c r="P71" i="14"/>
  <c r="Q71" i="14"/>
  <c r="R71" i="14"/>
  <c r="S71" i="14"/>
  <c r="T71" i="14"/>
  <c r="U71" i="14"/>
  <c r="V71" i="14"/>
  <c r="W71" i="14"/>
  <c r="X71" i="14"/>
  <c r="Y71" i="14"/>
  <c r="Z71" i="14"/>
  <c r="O72" i="14"/>
  <c r="P72" i="14"/>
  <c r="Q72" i="14"/>
  <c r="R72" i="14"/>
  <c r="S72" i="14"/>
  <c r="T72" i="14"/>
  <c r="U72" i="14"/>
  <c r="V72" i="14"/>
  <c r="W72" i="14"/>
  <c r="X72" i="14"/>
  <c r="Y72" i="14"/>
  <c r="Z72" i="14"/>
  <c r="O73" i="14"/>
  <c r="P73" i="14"/>
  <c r="Q73" i="14"/>
  <c r="R73" i="14"/>
  <c r="S73" i="14"/>
  <c r="T73" i="14"/>
  <c r="U73" i="14"/>
  <c r="V73" i="14"/>
  <c r="W73" i="14"/>
  <c r="X73" i="14"/>
  <c r="Y73" i="14"/>
  <c r="Z73" i="14"/>
  <c r="O74" i="14"/>
  <c r="P74" i="14"/>
  <c r="Q74" i="14"/>
  <c r="R74" i="14"/>
  <c r="S74" i="14"/>
  <c r="T74" i="14"/>
  <c r="U74" i="14"/>
  <c r="V74" i="14"/>
  <c r="W74" i="14"/>
  <c r="X74" i="14"/>
  <c r="Y74" i="14"/>
  <c r="Z74" i="14"/>
  <c r="O75" i="14"/>
  <c r="P75" i="14"/>
  <c r="Q75" i="14"/>
  <c r="R75" i="14"/>
  <c r="S75" i="14"/>
  <c r="T75" i="14"/>
  <c r="U75" i="14"/>
  <c r="V75" i="14"/>
  <c r="W75" i="14"/>
  <c r="X75" i="14"/>
  <c r="Y75" i="14"/>
  <c r="Z75" i="14"/>
  <c r="O76" i="14"/>
  <c r="P76" i="14"/>
  <c r="Q76" i="14"/>
  <c r="R76" i="14"/>
  <c r="S76" i="14"/>
  <c r="T76" i="14"/>
  <c r="U76" i="14"/>
  <c r="V76" i="14"/>
  <c r="W76" i="14"/>
  <c r="X76" i="14"/>
  <c r="Y76" i="14"/>
  <c r="Z76" i="14"/>
  <c r="O77" i="14"/>
  <c r="P77" i="14"/>
  <c r="Q77" i="14"/>
  <c r="R77" i="14"/>
  <c r="S77" i="14"/>
  <c r="T77" i="14"/>
  <c r="U77" i="14"/>
  <c r="V77" i="14"/>
  <c r="W77" i="14"/>
  <c r="X77" i="14"/>
  <c r="Y77" i="14"/>
  <c r="Z77" i="14"/>
  <c r="O78" i="14"/>
  <c r="P78" i="14"/>
  <c r="Q78" i="14"/>
  <c r="R78" i="14"/>
  <c r="S78" i="14"/>
  <c r="T78" i="14"/>
  <c r="U78" i="14"/>
  <c r="V78" i="14"/>
  <c r="W78" i="14"/>
  <c r="X78" i="14"/>
  <c r="Y78" i="14"/>
  <c r="Z78" i="14"/>
  <c r="O79" i="14"/>
  <c r="P79" i="14"/>
  <c r="Q79" i="14"/>
  <c r="R79" i="14"/>
  <c r="S79" i="14"/>
  <c r="T79" i="14"/>
  <c r="U79" i="14"/>
  <c r="V79" i="14"/>
  <c r="W79" i="14"/>
  <c r="X79" i="14"/>
  <c r="Y79" i="14"/>
  <c r="Z79" i="14"/>
  <c r="O80" i="14"/>
  <c r="P80" i="14"/>
  <c r="Q80" i="14"/>
  <c r="R80" i="14"/>
  <c r="S80" i="14"/>
  <c r="T80" i="14"/>
  <c r="U80" i="14"/>
  <c r="V80" i="14"/>
  <c r="W80" i="14"/>
  <c r="X80" i="14"/>
  <c r="Y80" i="14"/>
  <c r="Z80" i="14"/>
  <c r="O81" i="14"/>
  <c r="P81" i="14"/>
  <c r="Q81" i="14"/>
  <c r="R81" i="14"/>
  <c r="S81" i="14"/>
  <c r="T81" i="14"/>
  <c r="U81" i="14"/>
  <c r="V81" i="14"/>
  <c r="W81" i="14"/>
  <c r="X81" i="14"/>
  <c r="Y81" i="14"/>
  <c r="Z81" i="14"/>
  <c r="O82" i="14"/>
  <c r="P82" i="14"/>
  <c r="Q82" i="14"/>
  <c r="R82" i="14"/>
  <c r="S82" i="14"/>
  <c r="T82" i="14"/>
  <c r="U82" i="14"/>
  <c r="V82" i="14"/>
  <c r="W82" i="14"/>
  <c r="X82" i="14"/>
  <c r="Y82" i="14"/>
  <c r="Z82" i="14"/>
  <c r="O83" i="14"/>
  <c r="P83" i="14"/>
  <c r="Q83" i="14"/>
  <c r="R83" i="14"/>
  <c r="S83" i="14"/>
  <c r="T83" i="14"/>
  <c r="U83" i="14"/>
  <c r="V83" i="14"/>
  <c r="W83" i="14"/>
  <c r="X83" i="14"/>
  <c r="Y83" i="14"/>
  <c r="Z83" i="14"/>
  <c r="O84" i="14"/>
  <c r="P84" i="14"/>
  <c r="Q84" i="14"/>
  <c r="R84" i="14"/>
  <c r="S84" i="14"/>
  <c r="T84" i="14"/>
  <c r="U84" i="14"/>
  <c r="V84" i="14"/>
  <c r="W84" i="14"/>
  <c r="X84" i="14"/>
  <c r="Y84" i="14"/>
  <c r="Z84" i="14"/>
  <c r="O85" i="14"/>
  <c r="P85" i="14"/>
  <c r="Q85" i="14"/>
  <c r="R85" i="14"/>
  <c r="S85" i="14"/>
  <c r="T85" i="14"/>
  <c r="U85" i="14"/>
  <c r="V85" i="14"/>
  <c r="W85" i="14"/>
  <c r="X85" i="14"/>
  <c r="Y85" i="14"/>
  <c r="Z85" i="14"/>
  <c r="O86" i="14"/>
  <c r="P86" i="14"/>
  <c r="Q86" i="14"/>
  <c r="R86" i="14"/>
  <c r="S86" i="14"/>
  <c r="T86" i="14"/>
  <c r="U86" i="14"/>
  <c r="V86" i="14"/>
  <c r="W86" i="14"/>
  <c r="X86" i="14"/>
  <c r="Y86" i="14"/>
  <c r="Z86" i="14"/>
  <c r="O87" i="14"/>
  <c r="P87" i="14"/>
  <c r="Q87" i="14"/>
  <c r="R87" i="14"/>
  <c r="S87" i="14"/>
  <c r="T87" i="14"/>
  <c r="U87" i="14"/>
  <c r="V87" i="14"/>
  <c r="W87" i="14"/>
  <c r="X87" i="14"/>
  <c r="Y87" i="14"/>
  <c r="Z87" i="14"/>
  <c r="O88" i="14"/>
  <c r="P88" i="14"/>
  <c r="Q88" i="14"/>
  <c r="R88" i="14"/>
  <c r="S88" i="14"/>
  <c r="T88" i="14"/>
  <c r="U88" i="14"/>
  <c r="V88" i="14"/>
  <c r="W88" i="14"/>
  <c r="X88" i="14"/>
  <c r="Y88" i="14"/>
  <c r="Z88" i="14"/>
  <c r="O89" i="14"/>
  <c r="P89" i="14"/>
  <c r="Q89" i="14"/>
  <c r="R89" i="14"/>
  <c r="S89" i="14"/>
  <c r="T89" i="14"/>
  <c r="U89" i="14"/>
  <c r="V89" i="14"/>
  <c r="W89" i="14"/>
  <c r="X89" i="14"/>
  <c r="Y89" i="14"/>
  <c r="Z89" i="14"/>
  <c r="O90" i="14"/>
  <c r="P90" i="14"/>
  <c r="Q90" i="14"/>
  <c r="R90" i="14"/>
  <c r="S90" i="14"/>
  <c r="T90" i="14"/>
  <c r="U90" i="14"/>
  <c r="V90" i="14"/>
  <c r="W90" i="14"/>
  <c r="X90" i="14"/>
  <c r="Y90" i="14"/>
  <c r="Z90" i="14"/>
  <c r="O91" i="14"/>
  <c r="P91" i="14"/>
  <c r="Q91" i="14"/>
  <c r="R91" i="14"/>
  <c r="S91" i="14"/>
  <c r="T91" i="14"/>
  <c r="U91" i="14"/>
  <c r="V91" i="14"/>
  <c r="W91" i="14"/>
  <c r="X91" i="14"/>
  <c r="Y91" i="14"/>
  <c r="Z91" i="14"/>
  <c r="O92" i="14"/>
  <c r="P92" i="14"/>
  <c r="Q92" i="14"/>
  <c r="R92" i="14"/>
  <c r="S92" i="14"/>
  <c r="T92" i="14"/>
  <c r="U92" i="14"/>
  <c r="V92" i="14"/>
  <c r="W92" i="14"/>
  <c r="X92" i="14"/>
  <c r="Y92" i="14"/>
  <c r="Z92" i="14"/>
  <c r="O93" i="14"/>
  <c r="P93" i="14"/>
  <c r="Q93" i="14"/>
  <c r="R93" i="14"/>
  <c r="S93" i="14"/>
  <c r="T93" i="14"/>
  <c r="U93" i="14"/>
  <c r="V93" i="14"/>
  <c r="W93" i="14"/>
  <c r="X93" i="14"/>
  <c r="Y93" i="14"/>
  <c r="Z93" i="14"/>
  <c r="O94" i="14"/>
  <c r="P94" i="14"/>
  <c r="Q94" i="14"/>
  <c r="R94" i="14"/>
  <c r="S94" i="14"/>
  <c r="T94" i="14"/>
  <c r="U94" i="14"/>
  <c r="V94" i="14"/>
  <c r="W94" i="14"/>
  <c r="X94" i="14"/>
  <c r="Y94" i="14"/>
  <c r="Z94" i="14"/>
  <c r="O95" i="14"/>
  <c r="P95" i="14"/>
  <c r="Q95" i="14"/>
  <c r="R95" i="14"/>
  <c r="S95" i="14"/>
  <c r="T95" i="14"/>
  <c r="U95" i="14"/>
  <c r="V95" i="14"/>
  <c r="W95" i="14"/>
  <c r="X95" i="14"/>
  <c r="Y95" i="14"/>
  <c r="Z95" i="14"/>
  <c r="O96" i="14"/>
  <c r="P96" i="14"/>
  <c r="Q96" i="14"/>
  <c r="R96" i="14"/>
  <c r="S96" i="14"/>
  <c r="T96" i="14"/>
  <c r="U96" i="14"/>
  <c r="V96" i="14"/>
  <c r="W96" i="14"/>
  <c r="X96" i="14"/>
  <c r="Y96" i="14"/>
  <c r="Z96" i="14"/>
  <c r="O97" i="14"/>
  <c r="P97" i="14"/>
  <c r="Q97" i="14"/>
  <c r="R97" i="14"/>
  <c r="S97" i="14"/>
  <c r="T97" i="14"/>
  <c r="U97" i="14"/>
  <c r="V97" i="14"/>
  <c r="W97" i="14"/>
  <c r="X97" i="14"/>
  <c r="Y97" i="14"/>
  <c r="Z97" i="14"/>
  <c r="O98" i="14"/>
  <c r="P98" i="14"/>
  <c r="Q98" i="14"/>
  <c r="R98" i="14"/>
  <c r="S98" i="14"/>
  <c r="T98" i="14"/>
  <c r="U98" i="14"/>
  <c r="V98" i="14"/>
  <c r="W98" i="14"/>
  <c r="X98" i="14"/>
  <c r="Y98" i="14"/>
  <c r="Z98" i="14"/>
  <c r="O99" i="14"/>
  <c r="P99" i="14"/>
  <c r="Q99" i="14"/>
  <c r="R99" i="14"/>
  <c r="S99" i="14"/>
  <c r="T99" i="14"/>
  <c r="U99" i="14"/>
  <c r="V99" i="14"/>
  <c r="W99" i="14"/>
  <c r="X99" i="14"/>
  <c r="Y99" i="14"/>
  <c r="Z99" i="14"/>
  <c r="O100" i="14"/>
  <c r="P100" i="14"/>
  <c r="Q100" i="14"/>
  <c r="R100" i="14"/>
  <c r="S100" i="14"/>
  <c r="T100" i="14"/>
  <c r="U100" i="14"/>
  <c r="V100" i="14"/>
  <c r="W100" i="14"/>
  <c r="X100" i="14"/>
  <c r="Y100" i="14"/>
  <c r="Z100" i="14"/>
  <c r="O101" i="14"/>
  <c r="P101" i="14"/>
  <c r="Q101" i="14"/>
  <c r="R101" i="14"/>
  <c r="S101" i="14"/>
  <c r="T101" i="14"/>
  <c r="U101" i="14"/>
  <c r="V101" i="14"/>
  <c r="W101" i="14"/>
  <c r="X101" i="14"/>
  <c r="Y101" i="14"/>
  <c r="Z101" i="14"/>
  <c r="O102" i="14"/>
  <c r="P102" i="14"/>
  <c r="Q102" i="14"/>
  <c r="R102" i="14"/>
  <c r="S102" i="14"/>
  <c r="T102" i="14"/>
  <c r="U102" i="14"/>
  <c r="V102" i="14"/>
  <c r="W102" i="14"/>
  <c r="X102" i="14"/>
  <c r="Y102" i="14"/>
  <c r="Z102" i="14"/>
  <c r="O103" i="14"/>
  <c r="P103" i="14"/>
  <c r="Q103" i="14"/>
  <c r="R103" i="14"/>
  <c r="S103" i="14"/>
  <c r="T103" i="14"/>
  <c r="U103" i="14"/>
  <c r="V103" i="14"/>
  <c r="W103" i="14"/>
  <c r="X103" i="14"/>
  <c r="Y103" i="14"/>
  <c r="Z103" i="14"/>
  <c r="O104" i="14"/>
  <c r="P104" i="14"/>
  <c r="Q104" i="14"/>
  <c r="R104" i="14"/>
  <c r="S104" i="14"/>
  <c r="T104" i="14"/>
  <c r="U104" i="14"/>
  <c r="V104" i="14"/>
  <c r="W104" i="14"/>
  <c r="X104" i="14"/>
  <c r="Y104" i="14"/>
  <c r="Z104" i="14"/>
  <c r="O105" i="14"/>
  <c r="P105" i="14"/>
  <c r="Q105" i="14"/>
  <c r="R105" i="14"/>
  <c r="S105" i="14"/>
  <c r="T105" i="14"/>
  <c r="U105" i="14"/>
  <c r="V105" i="14"/>
  <c r="W105" i="14"/>
  <c r="X105" i="14"/>
  <c r="Y105" i="14"/>
  <c r="Z105" i="14"/>
  <c r="O106" i="14"/>
  <c r="P106" i="14"/>
  <c r="Q106" i="14"/>
  <c r="R106" i="14"/>
  <c r="S106" i="14"/>
  <c r="T106" i="14"/>
  <c r="U106" i="14"/>
  <c r="V106" i="14"/>
  <c r="W106" i="14"/>
  <c r="X106" i="14"/>
  <c r="Y106" i="14"/>
  <c r="Z106" i="14"/>
  <c r="O107" i="14"/>
  <c r="P107" i="14"/>
  <c r="Q107" i="14"/>
  <c r="R107" i="14"/>
  <c r="S107" i="14"/>
  <c r="T107" i="14"/>
  <c r="U107" i="14"/>
  <c r="V107" i="14"/>
  <c r="W107" i="14"/>
  <c r="X107" i="14"/>
  <c r="Y107" i="14"/>
  <c r="Z107" i="14"/>
  <c r="O108" i="14"/>
  <c r="P108" i="14"/>
  <c r="Q108" i="14"/>
  <c r="R108" i="14"/>
  <c r="S108" i="14"/>
  <c r="T108" i="14"/>
  <c r="U108" i="14"/>
  <c r="V108" i="14"/>
  <c r="W108" i="14"/>
  <c r="X108" i="14"/>
  <c r="Y108" i="14"/>
  <c r="Z108" i="14"/>
  <c r="O109" i="14"/>
  <c r="P109" i="14"/>
  <c r="Q109" i="14"/>
  <c r="R109" i="14"/>
  <c r="S109" i="14"/>
  <c r="T109" i="14"/>
  <c r="U109" i="14"/>
  <c r="V109" i="14"/>
  <c r="W109" i="14"/>
  <c r="X109" i="14"/>
  <c r="Y109" i="14"/>
  <c r="Z109" i="14"/>
  <c r="O110" i="14"/>
  <c r="P110" i="14"/>
  <c r="Q110" i="14"/>
  <c r="R110" i="14"/>
  <c r="S110" i="14"/>
  <c r="T110" i="14"/>
  <c r="U110" i="14"/>
  <c r="V110" i="14"/>
  <c r="W110" i="14"/>
  <c r="X110" i="14"/>
  <c r="Y110" i="14"/>
  <c r="Z110" i="14"/>
  <c r="O111" i="14"/>
  <c r="P111" i="14"/>
  <c r="Q111" i="14"/>
  <c r="R111" i="14"/>
  <c r="S111" i="14"/>
  <c r="T111" i="14"/>
  <c r="U111" i="14"/>
  <c r="V111" i="14"/>
  <c r="W111" i="14"/>
  <c r="X111" i="14"/>
  <c r="Y111" i="14"/>
  <c r="Z111" i="14"/>
  <c r="E12" i="14"/>
  <c r="H12" i="14" s="1"/>
  <c r="E13" i="14"/>
  <c r="H13" i="14" s="1"/>
  <c r="E18" i="14"/>
  <c r="H18" i="14" s="1"/>
  <c r="E19" i="14"/>
  <c r="H19" i="14" s="1"/>
  <c r="E27" i="14"/>
  <c r="H27" i="14" s="1"/>
  <c r="E28" i="14"/>
  <c r="G28" i="14" s="1"/>
  <c r="E37" i="14"/>
  <c r="G37" i="14" s="1"/>
  <c r="E38" i="14"/>
  <c r="H38" i="14" s="1"/>
  <c r="E46" i="14"/>
  <c r="H46" i="14" s="1"/>
  <c r="E47" i="14"/>
  <c r="G47" i="14" s="1"/>
  <c r="E55" i="14"/>
  <c r="H55" i="14" s="1"/>
  <c r="E56" i="14"/>
  <c r="H56" i="14" s="1"/>
  <c r="E60" i="14"/>
  <c r="H60" i="14" s="1"/>
  <c r="E61" i="14"/>
  <c r="H61" i="14" s="1"/>
  <c r="E68" i="14"/>
  <c r="G68" i="14" s="1"/>
  <c r="E69" i="14"/>
  <c r="H69" i="14" s="1"/>
  <c r="E74" i="14"/>
  <c r="H74" i="14" s="1"/>
  <c r="E75" i="14"/>
  <c r="H75" i="14" s="1"/>
  <c r="E83" i="14"/>
  <c r="G83" i="14" s="1"/>
  <c r="E84" i="14"/>
  <c r="H84" i="14" s="1"/>
  <c r="E90" i="14"/>
  <c r="G90" i="14" s="1"/>
  <c r="E91" i="14"/>
  <c r="H91" i="14" s="1"/>
  <c r="E97" i="14"/>
  <c r="H97" i="14" s="1"/>
  <c r="E98" i="14"/>
  <c r="H98" i="14" s="1"/>
  <c r="E104" i="14"/>
  <c r="H104" i="14" s="1"/>
  <c r="E105" i="14"/>
  <c r="G105" i="14" s="1"/>
  <c r="E110" i="14"/>
  <c r="H110" i="14" s="1"/>
  <c r="E111" i="14"/>
  <c r="H111" i="14" s="1"/>
  <c r="H90" i="14"/>
  <c r="G69" i="14"/>
  <c r="H68" i="14"/>
  <c r="H47" i="14"/>
  <c r="H28" i="14"/>
  <c r="G27" i="14"/>
  <c r="G19" i="14"/>
  <c r="G13" i="14"/>
  <c r="S2" i="14"/>
  <c r="R2" i="14"/>
  <c r="M20" i="18"/>
  <c r="T20" i="18" s="1"/>
  <c r="M19" i="18"/>
  <c r="M18" i="18"/>
  <c r="M17" i="18"/>
  <c r="T17" i="18" s="1"/>
  <c r="M16" i="18"/>
  <c r="T16" i="18" s="1"/>
  <c r="O3" i="13"/>
  <c r="P3" i="13"/>
  <c r="Q3" i="13"/>
  <c r="R3" i="13"/>
  <c r="S3" i="13"/>
  <c r="T3" i="13"/>
  <c r="U3" i="13"/>
  <c r="V3" i="13"/>
  <c r="W3" i="13"/>
  <c r="X3" i="13"/>
  <c r="Y3" i="13"/>
  <c r="Z3" i="13"/>
  <c r="O4" i="13"/>
  <c r="P4" i="13"/>
  <c r="Q4" i="13"/>
  <c r="R4" i="13"/>
  <c r="S4" i="13"/>
  <c r="T4" i="13"/>
  <c r="U4" i="13"/>
  <c r="V4" i="13"/>
  <c r="W4" i="13"/>
  <c r="X4" i="13"/>
  <c r="Y4" i="13"/>
  <c r="Z4" i="13"/>
  <c r="O5" i="13"/>
  <c r="P5" i="13"/>
  <c r="Q5" i="13"/>
  <c r="R5" i="13"/>
  <c r="S5" i="13"/>
  <c r="T5" i="13"/>
  <c r="U5" i="13"/>
  <c r="V5" i="13"/>
  <c r="W5" i="13"/>
  <c r="X5" i="13"/>
  <c r="Y5" i="13"/>
  <c r="Z5" i="13"/>
  <c r="O6" i="13"/>
  <c r="P6" i="13"/>
  <c r="Q6" i="13"/>
  <c r="R6" i="13"/>
  <c r="S6" i="13"/>
  <c r="T6" i="13"/>
  <c r="U6" i="13"/>
  <c r="V6" i="13"/>
  <c r="W6" i="13"/>
  <c r="X6" i="13"/>
  <c r="Y6" i="13"/>
  <c r="Z6" i="13"/>
  <c r="O7" i="13"/>
  <c r="P7" i="13"/>
  <c r="Q7" i="13"/>
  <c r="R7" i="13"/>
  <c r="S7" i="13"/>
  <c r="T7" i="13"/>
  <c r="U7" i="13"/>
  <c r="V7" i="13"/>
  <c r="W7" i="13"/>
  <c r="X7" i="13"/>
  <c r="Y7" i="13"/>
  <c r="Z7" i="13"/>
  <c r="O8" i="13"/>
  <c r="P8" i="13"/>
  <c r="Q8" i="13"/>
  <c r="R8" i="13"/>
  <c r="S8" i="13"/>
  <c r="T8" i="13"/>
  <c r="U8" i="13"/>
  <c r="V8" i="13"/>
  <c r="W8" i="13"/>
  <c r="X8" i="13"/>
  <c r="Y8" i="13"/>
  <c r="Z8" i="13"/>
  <c r="O9" i="13"/>
  <c r="P9" i="13"/>
  <c r="Q9" i="13"/>
  <c r="R9" i="13"/>
  <c r="S9" i="13"/>
  <c r="T9" i="13"/>
  <c r="U9" i="13"/>
  <c r="V9" i="13"/>
  <c r="W9" i="13"/>
  <c r="X9" i="13"/>
  <c r="Y9" i="13"/>
  <c r="Z9" i="13"/>
  <c r="O10" i="13"/>
  <c r="P10" i="13"/>
  <c r="Q10" i="13"/>
  <c r="R10" i="13"/>
  <c r="S10" i="13"/>
  <c r="T10" i="13"/>
  <c r="U10" i="13"/>
  <c r="V10" i="13"/>
  <c r="W10" i="13"/>
  <c r="X10" i="13"/>
  <c r="Y10" i="13"/>
  <c r="Z10" i="13"/>
  <c r="O11" i="13"/>
  <c r="P11" i="13"/>
  <c r="Q11" i="13"/>
  <c r="R11" i="13"/>
  <c r="S11" i="13"/>
  <c r="T11" i="13"/>
  <c r="U11" i="13"/>
  <c r="V11" i="13"/>
  <c r="W11" i="13"/>
  <c r="X11" i="13"/>
  <c r="Y11" i="13"/>
  <c r="Z11" i="13"/>
  <c r="O12" i="13"/>
  <c r="P12" i="13"/>
  <c r="Q12" i="13"/>
  <c r="R12" i="13"/>
  <c r="S12" i="13"/>
  <c r="T12" i="13"/>
  <c r="U12" i="13"/>
  <c r="V12" i="13"/>
  <c r="W12" i="13"/>
  <c r="X12" i="13"/>
  <c r="Y12" i="13"/>
  <c r="Z12" i="13"/>
  <c r="O13" i="13"/>
  <c r="P13" i="13"/>
  <c r="Q13" i="13"/>
  <c r="R13" i="13"/>
  <c r="S13" i="13"/>
  <c r="T13" i="13"/>
  <c r="U13" i="13"/>
  <c r="V13" i="13"/>
  <c r="W13" i="13"/>
  <c r="X13" i="13"/>
  <c r="Y13" i="13"/>
  <c r="Z13" i="13"/>
  <c r="O14" i="13"/>
  <c r="P14" i="13"/>
  <c r="Q14" i="13"/>
  <c r="R14" i="13"/>
  <c r="S14" i="13"/>
  <c r="T14" i="13"/>
  <c r="U14" i="13"/>
  <c r="V14" i="13"/>
  <c r="W14" i="13"/>
  <c r="X14" i="13"/>
  <c r="Y14" i="13"/>
  <c r="Z14" i="13"/>
  <c r="O15" i="13"/>
  <c r="P15" i="13"/>
  <c r="Q15" i="13"/>
  <c r="R15" i="13"/>
  <c r="S15" i="13"/>
  <c r="T15" i="13"/>
  <c r="U15" i="13"/>
  <c r="V15" i="13"/>
  <c r="W15" i="13"/>
  <c r="X15" i="13"/>
  <c r="Y15" i="13"/>
  <c r="Z15" i="13"/>
  <c r="O16" i="13"/>
  <c r="P16" i="13"/>
  <c r="Q16" i="13"/>
  <c r="R16" i="13"/>
  <c r="S16" i="13"/>
  <c r="T16" i="13"/>
  <c r="U16" i="13"/>
  <c r="V16" i="13"/>
  <c r="W16" i="13"/>
  <c r="X16" i="13"/>
  <c r="Y16" i="13"/>
  <c r="Z16" i="13"/>
  <c r="O17" i="13"/>
  <c r="P17" i="13"/>
  <c r="Q17" i="13"/>
  <c r="R17" i="13"/>
  <c r="S17" i="13"/>
  <c r="T17" i="13"/>
  <c r="U17" i="13"/>
  <c r="V17" i="13"/>
  <c r="W17" i="13"/>
  <c r="X17" i="13"/>
  <c r="Y17" i="13"/>
  <c r="Z17" i="13"/>
  <c r="O18" i="13"/>
  <c r="P18" i="13"/>
  <c r="Q18" i="13"/>
  <c r="R18" i="13"/>
  <c r="S18" i="13"/>
  <c r="T18" i="13"/>
  <c r="U18" i="13"/>
  <c r="V18" i="13"/>
  <c r="W18" i="13"/>
  <c r="X18" i="13"/>
  <c r="Y18" i="13"/>
  <c r="Z18" i="13"/>
  <c r="O19" i="13"/>
  <c r="P19" i="13"/>
  <c r="Q19" i="13"/>
  <c r="R19" i="13"/>
  <c r="S19" i="13"/>
  <c r="T19" i="13"/>
  <c r="U19" i="13"/>
  <c r="V19" i="13"/>
  <c r="W19" i="13"/>
  <c r="X19" i="13"/>
  <c r="Y19" i="13"/>
  <c r="Z19" i="13"/>
  <c r="O20" i="13"/>
  <c r="P20" i="13"/>
  <c r="Q20" i="13"/>
  <c r="R20" i="13"/>
  <c r="S20" i="13"/>
  <c r="T20" i="13"/>
  <c r="U20" i="13"/>
  <c r="V20" i="13"/>
  <c r="W20" i="13"/>
  <c r="X20" i="13"/>
  <c r="Y20" i="13"/>
  <c r="Z20" i="13"/>
  <c r="O21" i="13"/>
  <c r="P21" i="13"/>
  <c r="Q21" i="13"/>
  <c r="R21" i="13"/>
  <c r="S21" i="13"/>
  <c r="T21" i="13"/>
  <c r="U21" i="13"/>
  <c r="V21" i="13"/>
  <c r="W21" i="13"/>
  <c r="X21" i="13"/>
  <c r="Y21" i="13"/>
  <c r="Z21" i="13"/>
  <c r="O22" i="13"/>
  <c r="P22" i="13"/>
  <c r="Q22" i="13"/>
  <c r="R22" i="13"/>
  <c r="S22" i="13"/>
  <c r="T22" i="13"/>
  <c r="U22" i="13"/>
  <c r="V22" i="13"/>
  <c r="W22" i="13"/>
  <c r="X22" i="13"/>
  <c r="Y22" i="13"/>
  <c r="Z22" i="13"/>
  <c r="O23" i="13"/>
  <c r="P23" i="13"/>
  <c r="Q23" i="13"/>
  <c r="R23" i="13"/>
  <c r="S23" i="13"/>
  <c r="T23" i="13"/>
  <c r="U23" i="13"/>
  <c r="V23" i="13"/>
  <c r="W23" i="13"/>
  <c r="X23" i="13"/>
  <c r="Y23" i="13"/>
  <c r="Z23" i="13"/>
  <c r="O24" i="13"/>
  <c r="P24" i="13"/>
  <c r="Q24" i="13"/>
  <c r="R24" i="13"/>
  <c r="S24" i="13"/>
  <c r="T24" i="13"/>
  <c r="U24" i="13"/>
  <c r="V24" i="13"/>
  <c r="W24" i="13"/>
  <c r="X24" i="13"/>
  <c r="Y24" i="13"/>
  <c r="Z24" i="13"/>
  <c r="O25" i="13"/>
  <c r="P25" i="13"/>
  <c r="Q25" i="13"/>
  <c r="R25" i="13"/>
  <c r="S25" i="13"/>
  <c r="T25" i="13"/>
  <c r="U25" i="13"/>
  <c r="V25" i="13"/>
  <c r="W25" i="13"/>
  <c r="X25" i="13"/>
  <c r="Y25" i="13"/>
  <c r="Z25" i="13"/>
  <c r="O26" i="13"/>
  <c r="P26" i="13"/>
  <c r="Q26" i="13"/>
  <c r="R26" i="13"/>
  <c r="S26" i="13"/>
  <c r="T26" i="13"/>
  <c r="U26" i="13"/>
  <c r="V26" i="13"/>
  <c r="W26" i="13"/>
  <c r="X26" i="13"/>
  <c r="Y26" i="13"/>
  <c r="Z26" i="13"/>
  <c r="O27" i="13"/>
  <c r="P27" i="13"/>
  <c r="Q27" i="13"/>
  <c r="R27" i="13"/>
  <c r="S27" i="13"/>
  <c r="T27" i="13"/>
  <c r="U27" i="13"/>
  <c r="V27" i="13"/>
  <c r="W27" i="13"/>
  <c r="X27" i="13"/>
  <c r="Y27" i="13"/>
  <c r="Z27" i="13"/>
  <c r="O28" i="13"/>
  <c r="P28" i="13"/>
  <c r="Q28" i="13"/>
  <c r="R28" i="13"/>
  <c r="S28" i="13"/>
  <c r="T28" i="13"/>
  <c r="U28" i="13"/>
  <c r="V28" i="13"/>
  <c r="W28" i="13"/>
  <c r="X28" i="13"/>
  <c r="Y28" i="13"/>
  <c r="Z28" i="13"/>
  <c r="O29" i="13"/>
  <c r="P29" i="13"/>
  <c r="Q29" i="13"/>
  <c r="R29" i="13"/>
  <c r="S29" i="13"/>
  <c r="T29" i="13"/>
  <c r="U29" i="13"/>
  <c r="V29" i="13"/>
  <c r="W29" i="13"/>
  <c r="X29" i="13"/>
  <c r="Y29" i="13"/>
  <c r="Z29" i="13"/>
  <c r="O30" i="13"/>
  <c r="P30" i="13"/>
  <c r="Q30" i="13"/>
  <c r="R30" i="13"/>
  <c r="S30" i="13"/>
  <c r="T30" i="13"/>
  <c r="U30" i="13"/>
  <c r="V30" i="13"/>
  <c r="W30" i="13"/>
  <c r="X30" i="13"/>
  <c r="Y30" i="13"/>
  <c r="Z30" i="13"/>
  <c r="O31" i="13"/>
  <c r="P31" i="13"/>
  <c r="Q31" i="13"/>
  <c r="R31" i="13"/>
  <c r="S31" i="13"/>
  <c r="T31" i="13"/>
  <c r="U31" i="13"/>
  <c r="V31" i="13"/>
  <c r="W31" i="13"/>
  <c r="X31" i="13"/>
  <c r="Y31" i="13"/>
  <c r="Z31" i="13"/>
  <c r="O32" i="13"/>
  <c r="P32" i="13"/>
  <c r="Q32" i="13"/>
  <c r="R32" i="13"/>
  <c r="S32" i="13"/>
  <c r="T32" i="13"/>
  <c r="U32" i="13"/>
  <c r="V32" i="13"/>
  <c r="W32" i="13"/>
  <c r="X32" i="13"/>
  <c r="Y32" i="13"/>
  <c r="Z32" i="13"/>
  <c r="O33" i="13"/>
  <c r="P33" i="13"/>
  <c r="Q33" i="13"/>
  <c r="R33" i="13"/>
  <c r="S33" i="13"/>
  <c r="T33" i="13"/>
  <c r="U33" i="13"/>
  <c r="V33" i="13"/>
  <c r="W33" i="13"/>
  <c r="X33" i="13"/>
  <c r="Y33" i="13"/>
  <c r="Z33" i="13"/>
  <c r="O34" i="13"/>
  <c r="P34" i="13"/>
  <c r="Q34" i="13"/>
  <c r="R34" i="13"/>
  <c r="S34" i="13"/>
  <c r="T34" i="13"/>
  <c r="U34" i="13"/>
  <c r="V34" i="13"/>
  <c r="W34" i="13"/>
  <c r="X34" i="13"/>
  <c r="Y34" i="13"/>
  <c r="Z34" i="13"/>
  <c r="O35" i="13"/>
  <c r="P35" i="13"/>
  <c r="Q35" i="13"/>
  <c r="R35" i="13"/>
  <c r="S35" i="13"/>
  <c r="T35" i="13"/>
  <c r="U35" i="13"/>
  <c r="V35" i="13"/>
  <c r="W35" i="13"/>
  <c r="X35" i="13"/>
  <c r="Y35" i="13"/>
  <c r="Z35" i="13"/>
  <c r="O36" i="13"/>
  <c r="P36" i="13"/>
  <c r="Q36" i="13"/>
  <c r="R36" i="13"/>
  <c r="S36" i="13"/>
  <c r="T36" i="13"/>
  <c r="U36" i="13"/>
  <c r="V36" i="13"/>
  <c r="W36" i="13"/>
  <c r="X36" i="13"/>
  <c r="Y36" i="13"/>
  <c r="Z36" i="13"/>
  <c r="O37" i="13"/>
  <c r="P37" i="13"/>
  <c r="Q37" i="13"/>
  <c r="R37" i="13"/>
  <c r="S37" i="13"/>
  <c r="T37" i="13"/>
  <c r="U37" i="13"/>
  <c r="V37" i="13"/>
  <c r="W37" i="13"/>
  <c r="X37" i="13"/>
  <c r="Y37" i="13"/>
  <c r="Z37" i="13"/>
  <c r="E7" i="13"/>
  <c r="G7" i="13" s="1"/>
  <c r="E8" i="13"/>
  <c r="E14" i="13"/>
  <c r="H14" i="13" s="1"/>
  <c r="E15" i="13"/>
  <c r="H15" i="13" s="1"/>
  <c r="E21" i="13"/>
  <c r="H21" i="13" s="1"/>
  <c r="E22" i="13"/>
  <c r="H22" i="13" s="1"/>
  <c r="E29" i="13"/>
  <c r="E30" i="13"/>
  <c r="H30" i="13" s="1"/>
  <c r="E36" i="13"/>
  <c r="G36" i="13" s="1"/>
  <c r="E37" i="13"/>
  <c r="H37" i="13" s="1"/>
  <c r="H29" i="13"/>
  <c r="G29" i="13"/>
  <c r="G22" i="13"/>
  <c r="G14" i="13"/>
  <c r="H8" i="13"/>
  <c r="G8" i="13"/>
  <c r="S2" i="13"/>
  <c r="R2" i="13"/>
  <c r="E14" i="12"/>
  <c r="Q14" i="12" s="1"/>
  <c r="E15" i="12"/>
  <c r="E23" i="12"/>
  <c r="G23" i="12" s="1"/>
  <c r="E24" i="12"/>
  <c r="G24" i="12" s="1"/>
  <c r="E29" i="12"/>
  <c r="G29" i="12" s="1"/>
  <c r="E30" i="12"/>
  <c r="Q30" i="12" s="1"/>
  <c r="E35" i="12"/>
  <c r="H35" i="12" s="1"/>
  <c r="E36" i="12"/>
  <c r="G36" i="12" s="1"/>
  <c r="E42" i="12"/>
  <c r="E43" i="12"/>
  <c r="G43" i="12" s="1"/>
  <c r="E49" i="12"/>
  <c r="T49" i="12" s="1"/>
  <c r="E50" i="12"/>
  <c r="O50" i="12" s="1"/>
  <c r="G3" i="12"/>
  <c r="H3" i="12"/>
  <c r="G4" i="12"/>
  <c r="H4" i="12"/>
  <c r="G5" i="12"/>
  <c r="H5" i="12"/>
  <c r="G6" i="12"/>
  <c r="H6" i="12"/>
  <c r="G7" i="12"/>
  <c r="H7" i="12"/>
  <c r="G8" i="12"/>
  <c r="H8" i="12"/>
  <c r="G9" i="12"/>
  <c r="H9" i="12"/>
  <c r="G10" i="12"/>
  <c r="H10" i="12"/>
  <c r="G11" i="12"/>
  <c r="H11" i="12"/>
  <c r="G12" i="12"/>
  <c r="H12" i="12"/>
  <c r="G13" i="12"/>
  <c r="H13" i="12"/>
  <c r="G15" i="12"/>
  <c r="H15" i="12"/>
  <c r="G16" i="12"/>
  <c r="H16" i="12"/>
  <c r="G17" i="12"/>
  <c r="H17" i="12"/>
  <c r="G18" i="12"/>
  <c r="H18" i="12"/>
  <c r="G19" i="12"/>
  <c r="H19" i="12"/>
  <c r="G20" i="12"/>
  <c r="H20" i="12"/>
  <c r="G21" i="12"/>
  <c r="H21" i="12"/>
  <c r="G22" i="12"/>
  <c r="H22" i="12"/>
  <c r="H23" i="12"/>
  <c r="G25" i="12"/>
  <c r="H25" i="12"/>
  <c r="G26" i="12"/>
  <c r="H26" i="12"/>
  <c r="G27" i="12"/>
  <c r="H27" i="12"/>
  <c r="G28" i="12"/>
  <c r="H28" i="12"/>
  <c r="G31" i="12"/>
  <c r="H31" i="12"/>
  <c r="G32" i="12"/>
  <c r="H32" i="12"/>
  <c r="G33" i="12"/>
  <c r="H33" i="12"/>
  <c r="G34" i="12"/>
  <c r="H34" i="12"/>
  <c r="H36" i="12"/>
  <c r="G37" i="12"/>
  <c r="H37" i="12"/>
  <c r="G38" i="12"/>
  <c r="H38" i="12"/>
  <c r="G39" i="12"/>
  <c r="H39" i="12"/>
  <c r="G40" i="12"/>
  <c r="H40" i="12"/>
  <c r="G41" i="12"/>
  <c r="H41" i="12"/>
  <c r="G42" i="12"/>
  <c r="H42" i="12"/>
  <c r="G44" i="12"/>
  <c r="H44" i="12"/>
  <c r="G45" i="12"/>
  <c r="H45" i="12"/>
  <c r="G46" i="12"/>
  <c r="H46" i="12"/>
  <c r="G47" i="12"/>
  <c r="H47" i="12"/>
  <c r="H49" i="12"/>
  <c r="E8" i="12"/>
  <c r="Q8" i="12" s="1"/>
  <c r="E9" i="12"/>
  <c r="M15" i="18"/>
  <c r="M14" i="18"/>
  <c r="T14" i="18" s="1"/>
  <c r="M13" i="18"/>
  <c r="T13" i="18" s="1"/>
  <c r="M12" i="18"/>
  <c r="T12" i="18" s="1"/>
  <c r="M11" i="18"/>
  <c r="T11" i="18" s="1"/>
  <c r="M10" i="18"/>
  <c r="T10" i="18" s="1"/>
  <c r="T15" i="18"/>
  <c r="M9" i="18"/>
  <c r="T9" i="18" s="1"/>
  <c r="S50" i="12"/>
  <c r="R50" i="12"/>
  <c r="Q50" i="12"/>
  <c r="S49" i="12"/>
  <c r="R49" i="12"/>
  <c r="P49" i="12"/>
  <c r="O49" i="12"/>
  <c r="S43" i="12"/>
  <c r="R43" i="12"/>
  <c r="Q43" i="12"/>
  <c r="O43" i="12"/>
  <c r="T42" i="12"/>
  <c r="S42" i="12"/>
  <c r="R42" i="12"/>
  <c r="Q42" i="12"/>
  <c r="P42" i="12"/>
  <c r="O42" i="12"/>
  <c r="T36" i="12"/>
  <c r="S36" i="12"/>
  <c r="R36" i="12"/>
  <c r="Q36" i="12"/>
  <c r="P36" i="12"/>
  <c r="O36" i="12"/>
  <c r="T35" i="12"/>
  <c r="S35" i="12"/>
  <c r="R35" i="12"/>
  <c r="Q35" i="12"/>
  <c r="P35" i="12"/>
  <c r="O35" i="12"/>
  <c r="S30" i="12"/>
  <c r="R30" i="12"/>
  <c r="T29" i="12"/>
  <c r="S29" i="12"/>
  <c r="R29" i="12"/>
  <c r="Q29" i="12"/>
  <c r="P29" i="12"/>
  <c r="O29" i="12"/>
  <c r="T24" i="12"/>
  <c r="S24" i="12"/>
  <c r="R24" i="12"/>
  <c r="Q24" i="12"/>
  <c r="P24" i="12"/>
  <c r="O24" i="12"/>
  <c r="T23" i="12"/>
  <c r="S23" i="12"/>
  <c r="R23" i="12"/>
  <c r="Q23" i="12"/>
  <c r="P23" i="12"/>
  <c r="O23" i="12"/>
  <c r="T15" i="12"/>
  <c r="S15" i="12"/>
  <c r="R15" i="12"/>
  <c r="Q15" i="12"/>
  <c r="P15" i="12"/>
  <c r="O15" i="12"/>
  <c r="S14" i="12"/>
  <c r="R14" i="12"/>
  <c r="T9" i="12"/>
  <c r="S9" i="12"/>
  <c r="R9" i="12"/>
  <c r="Q9" i="12"/>
  <c r="P9" i="12"/>
  <c r="O9" i="12"/>
  <c r="S8" i="12"/>
  <c r="R8" i="12"/>
  <c r="P8" i="12"/>
  <c r="T6" i="18"/>
  <c r="T18" i="18"/>
  <c r="T19" i="18"/>
  <c r="T22" i="18"/>
  <c r="T24" i="18"/>
  <c r="T25" i="18"/>
  <c r="T26" i="18"/>
  <c r="T31" i="18"/>
  <c r="T32" i="18"/>
  <c r="T33" i="18"/>
  <c r="T34" i="18"/>
  <c r="T38" i="18"/>
  <c r="T39" i="18"/>
  <c r="T40" i="18"/>
  <c r="T41" i="18"/>
  <c r="M8" i="18"/>
  <c r="T8" i="18" s="1"/>
  <c r="M7" i="18"/>
  <c r="T7" i="18" s="1"/>
  <c r="M6" i="18"/>
  <c r="M5" i="18"/>
  <c r="T5" i="18" s="1"/>
  <c r="M4" i="18"/>
  <c r="T4" i="18" s="1"/>
  <c r="D5" i="18"/>
  <c r="D6" i="18"/>
  <c r="D7" i="18"/>
  <c r="D8" i="18"/>
  <c r="S40" i="11"/>
  <c r="R40" i="11"/>
  <c r="S39" i="11"/>
  <c r="R39" i="11"/>
  <c r="E40" i="11"/>
  <c r="T40" i="11" s="1"/>
  <c r="E39" i="11"/>
  <c r="T39" i="11" s="1"/>
  <c r="S33" i="11"/>
  <c r="R33" i="11"/>
  <c r="S32" i="11"/>
  <c r="R32" i="11"/>
  <c r="E33" i="11"/>
  <c r="T33" i="11" s="1"/>
  <c r="E32" i="11"/>
  <c r="T32" i="11" s="1"/>
  <c r="S26" i="11"/>
  <c r="R26" i="11"/>
  <c r="S25" i="11"/>
  <c r="R25" i="11"/>
  <c r="E26" i="11"/>
  <c r="O26" i="11" s="1"/>
  <c r="E25" i="11"/>
  <c r="H25" i="11" s="1"/>
  <c r="T17" i="11"/>
  <c r="S17" i="11"/>
  <c r="R17" i="11"/>
  <c r="Q17" i="11"/>
  <c r="P17" i="11"/>
  <c r="O17" i="11"/>
  <c r="H17" i="11"/>
  <c r="G17" i="11"/>
  <c r="S16" i="11"/>
  <c r="R16" i="11"/>
  <c r="E16" i="11"/>
  <c r="Q16" i="11" s="1"/>
  <c r="R8" i="11"/>
  <c r="S8" i="11"/>
  <c r="E8" i="11"/>
  <c r="Q8" i="11" s="1"/>
  <c r="R7" i="11"/>
  <c r="S7" i="11"/>
  <c r="E7" i="11"/>
  <c r="G7" i="11" s="1"/>
  <c r="O6" i="16" l="1"/>
  <c r="G6" i="16"/>
  <c r="X4" i="16" s="1"/>
  <c r="Q18" i="16"/>
  <c r="T18" i="16"/>
  <c r="P17" i="16"/>
  <c r="W17" i="16"/>
  <c r="G17" i="16"/>
  <c r="V11" i="16" s="1"/>
  <c r="T17" i="16"/>
  <c r="O18" i="16"/>
  <c r="G18" i="16"/>
  <c r="V17" i="16" s="1"/>
  <c r="P18" i="16"/>
  <c r="W13" i="16"/>
  <c r="Z10" i="16"/>
  <c r="W11" i="16"/>
  <c r="Z12" i="16"/>
  <c r="Z14" i="16"/>
  <c r="W15" i="16"/>
  <c r="W3" i="16"/>
  <c r="W5" i="16"/>
  <c r="Z6" i="16"/>
  <c r="Z8" i="16"/>
  <c r="W9" i="16"/>
  <c r="Z16" i="16"/>
  <c r="Z18" i="16"/>
  <c r="Z2" i="16"/>
  <c r="Z4" i="16"/>
  <c r="W7" i="16"/>
  <c r="V3" i="16"/>
  <c r="U11" i="16"/>
  <c r="Y8" i="16"/>
  <c r="X17" i="16"/>
  <c r="Z3" i="16"/>
  <c r="Z5" i="16"/>
  <c r="Z7" i="16"/>
  <c r="Z9" i="16"/>
  <c r="Z11" i="16"/>
  <c r="Z13" i="16"/>
  <c r="Z15" i="16"/>
  <c r="Z17" i="16"/>
  <c r="W2" i="16"/>
  <c r="W4" i="16"/>
  <c r="W6" i="16"/>
  <c r="W8" i="16"/>
  <c r="W10" i="16"/>
  <c r="W12" i="16"/>
  <c r="W14" i="16"/>
  <c r="W16" i="16"/>
  <c r="W18" i="16"/>
  <c r="T22" i="15"/>
  <c r="Q22" i="15"/>
  <c r="U3" i="15"/>
  <c r="Y26" i="15"/>
  <c r="Y10" i="15"/>
  <c r="U31" i="15"/>
  <c r="Y30" i="15"/>
  <c r="U29" i="15"/>
  <c r="U27" i="15"/>
  <c r="X30" i="15"/>
  <c r="X28" i="15"/>
  <c r="X26" i="15"/>
  <c r="X24" i="15"/>
  <c r="X22" i="15"/>
  <c r="X20" i="15"/>
  <c r="X18" i="15"/>
  <c r="X16" i="15"/>
  <c r="X14" i="15"/>
  <c r="X12" i="15"/>
  <c r="X10" i="15"/>
  <c r="X8" i="15"/>
  <c r="X6" i="15"/>
  <c r="X4" i="15"/>
  <c r="W30" i="15"/>
  <c r="W28" i="15"/>
  <c r="W26" i="15"/>
  <c r="W24" i="15"/>
  <c r="W20" i="15"/>
  <c r="Z31" i="15"/>
  <c r="V30" i="15"/>
  <c r="Z29" i="15"/>
  <c r="V28" i="15"/>
  <c r="Z27" i="15"/>
  <c r="V26" i="15"/>
  <c r="Z25" i="15"/>
  <c r="V24" i="15"/>
  <c r="Z23" i="15"/>
  <c r="V22" i="15"/>
  <c r="Z21" i="15"/>
  <c r="V20" i="15"/>
  <c r="Z19" i="15"/>
  <c r="V18" i="15"/>
  <c r="Z17" i="15"/>
  <c r="V16" i="15"/>
  <c r="Z15" i="15"/>
  <c r="V14" i="15"/>
  <c r="Z13" i="15"/>
  <c r="V12" i="15"/>
  <c r="Z11" i="15"/>
  <c r="V10" i="15"/>
  <c r="Z9" i="15"/>
  <c r="V8" i="15"/>
  <c r="Z7" i="15"/>
  <c r="V6" i="15"/>
  <c r="Z5" i="15"/>
  <c r="V4" i="15"/>
  <c r="Z3" i="15"/>
  <c r="W22" i="15"/>
  <c r="W18" i="15"/>
  <c r="W14" i="15"/>
  <c r="W12" i="15"/>
  <c r="W10" i="15"/>
  <c r="W8" i="15"/>
  <c r="W6" i="15"/>
  <c r="W4" i="15"/>
  <c r="Y31" i="15"/>
  <c r="U30" i="15"/>
  <c r="Y29" i="15"/>
  <c r="U28" i="15"/>
  <c r="Y27" i="15"/>
  <c r="U26" i="15"/>
  <c r="Y25" i="15"/>
  <c r="U24" i="15"/>
  <c r="Y23" i="15"/>
  <c r="U22" i="15"/>
  <c r="Y21" i="15"/>
  <c r="U20" i="15"/>
  <c r="Y19" i="15"/>
  <c r="U18" i="15"/>
  <c r="Y17" i="15"/>
  <c r="U16" i="15"/>
  <c r="Y15" i="15"/>
  <c r="U14" i="15"/>
  <c r="Y13" i="15"/>
  <c r="U12" i="15"/>
  <c r="Y11" i="15"/>
  <c r="U10" i="15"/>
  <c r="Y9" i="15"/>
  <c r="U8" i="15"/>
  <c r="Y7" i="15"/>
  <c r="U6" i="15"/>
  <c r="Y5" i="15"/>
  <c r="U4" i="15"/>
  <c r="Y3" i="15"/>
  <c r="W16" i="15"/>
  <c r="X31" i="15"/>
  <c r="X29" i="15"/>
  <c r="X27" i="15"/>
  <c r="X25" i="15"/>
  <c r="X23" i="15"/>
  <c r="X21" i="15"/>
  <c r="X19" i="15"/>
  <c r="X17" i="15"/>
  <c r="X15" i="15"/>
  <c r="X13" i="15"/>
  <c r="X11" i="15"/>
  <c r="X9" i="15"/>
  <c r="X7" i="15"/>
  <c r="X5" i="15"/>
  <c r="X3" i="15"/>
  <c r="W29" i="15"/>
  <c r="W27" i="15"/>
  <c r="W23" i="15"/>
  <c r="W17" i="15"/>
  <c r="W15" i="15"/>
  <c r="W13" i="15"/>
  <c r="W11" i="15"/>
  <c r="W9" i="15"/>
  <c r="W7" i="15"/>
  <c r="W5" i="15"/>
  <c r="W3" i="15"/>
  <c r="W31" i="15"/>
  <c r="W25" i="15"/>
  <c r="W21" i="15"/>
  <c r="W19" i="15"/>
  <c r="V31" i="15"/>
  <c r="Z30" i="15"/>
  <c r="V29" i="15"/>
  <c r="Z28" i="15"/>
  <c r="V27" i="15"/>
  <c r="Z26" i="15"/>
  <c r="V25" i="15"/>
  <c r="Z24" i="15"/>
  <c r="V23" i="15"/>
  <c r="Z22" i="15"/>
  <c r="V21" i="15"/>
  <c r="Z20" i="15"/>
  <c r="V19" i="15"/>
  <c r="Z18" i="15"/>
  <c r="V17" i="15"/>
  <c r="Z16" i="15"/>
  <c r="V15" i="15"/>
  <c r="Z14" i="15"/>
  <c r="V13" i="15"/>
  <c r="Z12" i="15"/>
  <c r="V11" i="15"/>
  <c r="Z10" i="15"/>
  <c r="V9" i="15"/>
  <c r="Z8" i="15"/>
  <c r="V7" i="15"/>
  <c r="Z6" i="15"/>
  <c r="V5" i="15"/>
  <c r="Z4" i="15"/>
  <c r="V3" i="15"/>
  <c r="Y28" i="15"/>
  <c r="U25" i="15"/>
  <c r="Y24" i="15"/>
  <c r="U23" i="15"/>
  <c r="Y22" i="15"/>
  <c r="U21" i="15"/>
  <c r="Y20" i="15"/>
  <c r="U19" i="15"/>
  <c r="Y18" i="15"/>
  <c r="U17" i="15"/>
  <c r="Y16" i="15"/>
  <c r="U15" i="15"/>
  <c r="Y14" i="15"/>
  <c r="U13" i="15"/>
  <c r="Y12" i="15"/>
  <c r="U11" i="15"/>
  <c r="U9" i="15"/>
  <c r="Y8" i="15"/>
  <c r="U7" i="15"/>
  <c r="Y6" i="15"/>
  <c r="U5" i="15"/>
  <c r="Y4" i="15"/>
  <c r="G12" i="14"/>
  <c r="G18" i="14"/>
  <c r="H37" i="14"/>
  <c r="G38" i="14"/>
  <c r="G46" i="14"/>
  <c r="G56" i="14"/>
  <c r="G55" i="14"/>
  <c r="G60" i="14"/>
  <c r="G61" i="14"/>
  <c r="G74" i="14"/>
  <c r="G75" i="14"/>
  <c r="G97" i="14"/>
  <c r="G84" i="14"/>
  <c r="H83" i="14"/>
  <c r="G91" i="14"/>
  <c r="G98" i="14"/>
  <c r="H105" i="14"/>
  <c r="G104" i="14"/>
  <c r="G110" i="14"/>
  <c r="G111" i="14"/>
  <c r="H7" i="13"/>
  <c r="G15" i="13"/>
  <c r="G21" i="13"/>
  <c r="G30" i="13"/>
  <c r="H36" i="13"/>
  <c r="G37" i="13"/>
  <c r="T14" i="12"/>
  <c r="H14" i="12"/>
  <c r="P14" i="12"/>
  <c r="G14" i="12"/>
  <c r="O14" i="12"/>
  <c r="H24" i="12"/>
  <c r="H30" i="12"/>
  <c r="G30" i="12"/>
  <c r="H29" i="12"/>
  <c r="O30" i="12"/>
  <c r="T30" i="12"/>
  <c r="P30" i="12"/>
  <c r="G35" i="12"/>
  <c r="P43" i="12"/>
  <c r="T43" i="12"/>
  <c r="H43" i="12"/>
  <c r="P50" i="12"/>
  <c r="H50" i="12"/>
  <c r="G50" i="12"/>
  <c r="T50" i="12"/>
  <c r="G49" i="12"/>
  <c r="Q49" i="12"/>
  <c r="O8" i="12"/>
  <c r="T8" i="12"/>
  <c r="G32" i="11"/>
  <c r="G33" i="11"/>
  <c r="O32" i="11"/>
  <c r="O33" i="11"/>
  <c r="G39" i="11"/>
  <c r="G40" i="11"/>
  <c r="P32" i="11"/>
  <c r="P33" i="11"/>
  <c r="H39" i="11"/>
  <c r="H40" i="11"/>
  <c r="Q32" i="11"/>
  <c r="Q33" i="11"/>
  <c r="O39" i="11"/>
  <c r="O40" i="11"/>
  <c r="P25" i="11"/>
  <c r="H32" i="11"/>
  <c r="H33" i="11"/>
  <c r="P39" i="11"/>
  <c r="P40" i="11"/>
  <c r="Q39" i="11"/>
  <c r="Q40" i="11"/>
  <c r="O25" i="11"/>
  <c r="H26" i="11"/>
  <c r="Q25" i="11"/>
  <c r="P26" i="11"/>
  <c r="O16" i="11"/>
  <c r="Q26" i="11"/>
  <c r="T25" i="11"/>
  <c r="G25" i="11"/>
  <c r="T26" i="11"/>
  <c r="G26" i="11"/>
  <c r="T16" i="11"/>
  <c r="G16" i="11"/>
  <c r="H16" i="11"/>
  <c r="P16" i="11"/>
  <c r="O8" i="11"/>
  <c r="P8" i="11"/>
  <c r="T8" i="11"/>
  <c r="G8" i="11"/>
  <c r="H8" i="11"/>
  <c r="T7" i="11"/>
  <c r="Q7" i="11"/>
  <c r="P7" i="11"/>
  <c r="O7" i="11"/>
  <c r="H7" i="11"/>
  <c r="E15" i="16"/>
  <c r="G15" i="16" s="1"/>
  <c r="E9" i="16"/>
  <c r="G9" i="16" s="1"/>
  <c r="E3" i="16"/>
  <c r="G3" i="16" s="1"/>
  <c r="E25" i="15"/>
  <c r="E19" i="15"/>
  <c r="E11" i="15"/>
  <c r="E3" i="15"/>
  <c r="E107" i="14"/>
  <c r="E100" i="14"/>
  <c r="E93" i="14"/>
  <c r="E86" i="14"/>
  <c r="E77" i="14"/>
  <c r="E71" i="14"/>
  <c r="E63" i="14"/>
  <c r="E58" i="14"/>
  <c r="E49" i="14"/>
  <c r="E40" i="14"/>
  <c r="E30" i="14"/>
  <c r="E21" i="14"/>
  <c r="E15" i="14"/>
  <c r="E3" i="14"/>
  <c r="E32" i="13"/>
  <c r="E24" i="13"/>
  <c r="E17" i="13"/>
  <c r="E10" i="13"/>
  <c r="E3" i="13"/>
  <c r="E45" i="12"/>
  <c r="R45" i="12"/>
  <c r="S45" i="12"/>
  <c r="E38" i="12"/>
  <c r="R38" i="12"/>
  <c r="S38" i="12"/>
  <c r="E32" i="12"/>
  <c r="R32" i="12"/>
  <c r="S32" i="12"/>
  <c r="E26" i="12"/>
  <c r="R26" i="12"/>
  <c r="S26" i="12"/>
  <c r="E17" i="12"/>
  <c r="R17" i="12"/>
  <c r="S17" i="12"/>
  <c r="E11" i="12"/>
  <c r="R11" i="12"/>
  <c r="S11" i="12"/>
  <c r="E3" i="12"/>
  <c r="R3" i="12"/>
  <c r="S3" i="12"/>
  <c r="E35" i="11"/>
  <c r="G35" i="11" s="1"/>
  <c r="R35" i="11"/>
  <c r="S35" i="11"/>
  <c r="E28" i="11"/>
  <c r="G28" i="11" s="1"/>
  <c r="R28" i="11"/>
  <c r="S28" i="11"/>
  <c r="E19" i="11"/>
  <c r="G19" i="11" s="1"/>
  <c r="R19" i="11"/>
  <c r="S19" i="11"/>
  <c r="E10" i="11"/>
  <c r="H10" i="11" s="1"/>
  <c r="R10" i="11"/>
  <c r="S10" i="11"/>
  <c r="AF4" i="18" a="1"/>
  <c r="AF4" i="18" s="1"/>
  <c r="AD4" i="18" a="1"/>
  <c r="AD4" i="18" s="1"/>
  <c r="E3" i="11"/>
  <c r="R3" i="11"/>
  <c r="S3" i="11"/>
  <c r="S48" i="12"/>
  <c r="R48" i="12"/>
  <c r="S47" i="12"/>
  <c r="R47" i="12"/>
  <c r="S46" i="12"/>
  <c r="R46" i="12"/>
  <c r="S44" i="12"/>
  <c r="R44" i="12"/>
  <c r="S41" i="12"/>
  <c r="R41" i="12"/>
  <c r="S40" i="12"/>
  <c r="R40" i="12"/>
  <c r="S39" i="12"/>
  <c r="R39" i="12"/>
  <c r="S37" i="12"/>
  <c r="R37" i="12"/>
  <c r="S34" i="12"/>
  <c r="R34" i="12"/>
  <c r="S33" i="12"/>
  <c r="R33" i="12"/>
  <c r="S31" i="12"/>
  <c r="R31" i="12"/>
  <c r="S28" i="12"/>
  <c r="R28" i="12"/>
  <c r="S27" i="12"/>
  <c r="R27" i="12"/>
  <c r="S25" i="12"/>
  <c r="R25" i="12"/>
  <c r="S22" i="12"/>
  <c r="R22" i="12"/>
  <c r="S21" i="12"/>
  <c r="R21" i="12"/>
  <c r="S20" i="12"/>
  <c r="R20" i="12"/>
  <c r="S19" i="12"/>
  <c r="R19" i="12"/>
  <c r="S18" i="12"/>
  <c r="R18" i="12"/>
  <c r="S16" i="12"/>
  <c r="R16" i="12"/>
  <c r="S13" i="12"/>
  <c r="R13" i="12"/>
  <c r="S12" i="12"/>
  <c r="R12" i="12"/>
  <c r="S10" i="12"/>
  <c r="R10" i="12"/>
  <c r="S7" i="12"/>
  <c r="R7" i="12"/>
  <c r="S6" i="12"/>
  <c r="R6" i="12"/>
  <c r="S5" i="12"/>
  <c r="R5" i="12"/>
  <c r="S4" i="12"/>
  <c r="R4" i="12"/>
  <c r="S2" i="12"/>
  <c r="R2" i="12"/>
  <c r="S38" i="11"/>
  <c r="S37" i="11"/>
  <c r="S36" i="11"/>
  <c r="S34" i="11"/>
  <c r="S31" i="11"/>
  <c r="S30" i="11"/>
  <c r="S29" i="11"/>
  <c r="S27" i="11"/>
  <c r="S24" i="11"/>
  <c r="S23" i="11"/>
  <c r="S22" i="11"/>
  <c r="S21" i="11"/>
  <c r="S20" i="11"/>
  <c r="S18" i="11"/>
  <c r="S15" i="11"/>
  <c r="S14" i="11"/>
  <c r="S13" i="11"/>
  <c r="S12" i="11"/>
  <c r="S11" i="11"/>
  <c r="S9" i="11"/>
  <c r="S6" i="11"/>
  <c r="S5" i="11"/>
  <c r="S4" i="11"/>
  <c r="S2" i="11"/>
  <c r="R38" i="11"/>
  <c r="R37" i="11"/>
  <c r="R36" i="11"/>
  <c r="R34" i="11"/>
  <c r="R31" i="11"/>
  <c r="R30" i="11"/>
  <c r="R29" i="11"/>
  <c r="R27" i="11"/>
  <c r="R24" i="11"/>
  <c r="R23" i="11"/>
  <c r="R22" i="11"/>
  <c r="R21" i="11"/>
  <c r="R20" i="11"/>
  <c r="R18" i="11"/>
  <c r="R15" i="11"/>
  <c r="R14" i="11"/>
  <c r="R13" i="11"/>
  <c r="R12" i="11"/>
  <c r="R11" i="11"/>
  <c r="R9" i="11"/>
  <c r="R6" i="11"/>
  <c r="R5" i="11"/>
  <c r="R4" i="11"/>
  <c r="R2" i="11"/>
  <c r="V12" i="16" l="1"/>
  <c r="U9" i="16"/>
  <c r="V15" i="16"/>
  <c r="V7" i="16"/>
  <c r="X12" i="16"/>
  <c r="V5" i="16"/>
  <c r="Y6" i="16"/>
  <c r="X8" i="16"/>
  <c r="U8" i="16"/>
  <c r="U4" i="16"/>
  <c r="Y14" i="16"/>
  <c r="Y4" i="16"/>
  <c r="V4" i="16"/>
  <c r="V14" i="16"/>
  <c r="V6" i="16"/>
  <c r="X11" i="16"/>
  <c r="Y17" i="16"/>
  <c r="Y12" i="16"/>
  <c r="X6" i="16"/>
  <c r="X5" i="16"/>
  <c r="U17" i="16"/>
  <c r="V9" i="16"/>
  <c r="X18" i="16"/>
  <c r="X10" i="16"/>
  <c r="X9" i="16"/>
  <c r="V13" i="16"/>
  <c r="Y11" i="16"/>
  <c r="Y5" i="16"/>
  <c r="Y16" i="16"/>
  <c r="U7" i="16"/>
  <c r="X7" i="16"/>
  <c r="Y3" i="16"/>
  <c r="U3" i="16"/>
  <c r="X3" i="16"/>
  <c r="U14" i="16"/>
  <c r="V18" i="16"/>
  <c r="V10" i="16"/>
  <c r="V2" i="16"/>
  <c r="Y7" i="16"/>
  <c r="U5" i="16"/>
  <c r="U16" i="16"/>
  <c r="Y2" i="16"/>
  <c r="Y13" i="16"/>
  <c r="U15" i="16"/>
  <c r="X16" i="16"/>
  <c r="V16" i="16"/>
  <c r="U18" i="16"/>
  <c r="V8" i="16"/>
  <c r="X15" i="16"/>
  <c r="U2" i="16"/>
  <c r="Y10" i="16"/>
  <c r="U10" i="16"/>
  <c r="X14" i="16"/>
  <c r="X13" i="16"/>
  <c r="Y18" i="16"/>
  <c r="U13" i="16"/>
  <c r="Y9" i="16"/>
  <c r="U6" i="16"/>
  <c r="Y15" i="16"/>
  <c r="X2" i="16"/>
  <c r="U12" i="16"/>
  <c r="G19" i="15"/>
  <c r="G3" i="15"/>
  <c r="G25" i="15"/>
  <c r="G11" i="15"/>
  <c r="T38" i="12"/>
  <c r="Q45" i="12"/>
  <c r="H30" i="14"/>
  <c r="G30" i="14"/>
  <c r="G93" i="14"/>
  <c r="H93" i="14"/>
  <c r="G40" i="14"/>
  <c r="H40" i="14"/>
  <c r="G100" i="14"/>
  <c r="H100" i="14"/>
  <c r="G58" i="14"/>
  <c r="H58" i="14"/>
  <c r="G77" i="14"/>
  <c r="H77" i="14"/>
  <c r="H63" i="14"/>
  <c r="G63" i="14"/>
  <c r="H15" i="14"/>
  <c r="G15" i="14"/>
  <c r="H21" i="14"/>
  <c r="G21" i="14"/>
  <c r="G86" i="14"/>
  <c r="H86" i="14"/>
  <c r="G49" i="14"/>
  <c r="H49" i="14"/>
  <c r="H107" i="14"/>
  <c r="G107" i="14"/>
  <c r="G3" i="14"/>
  <c r="H3" i="14"/>
  <c r="G71" i="14"/>
  <c r="H71" i="14"/>
  <c r="H10" i="13"/>
  <c r="G10" i="13"/>
  <c r="H32" i="13"/>
  <c r="G32" i="13"/>
  <c r="G3" i="13"/>
  <c r="H3" i="13"/>
  <c r="G17" i="13"/>
  <c r="H17" i="13"/>
  <c r="H24" i="13"/>
  <c r="G24" i="13"/>
  <c r="Q38" i="12"/>
  <c r="T32" i="12"/>
  <c r="Q17" i="12"/>
  <c r="Q32" i="12"/>
  <c r="T45" i="12"/>
  <c r="H15" i="16"/>
  <c r="H9" i="16"/>
  <c r="H3" i="16"/>
  <c r="H25" i="15"/>
  <c r="H19" i="15"/>
  <c r="H11" i="15"/>
  <c r="H3" i="15"/>
  <c r="T26" i="12"/>
  <c r="T17" i="12"/>
  <c r="Q26" i="12"/>
  <c r="Q11" i="12"/>
  <c r="T11" i="12"/>
  <c r="T3" i="12"/>
  <c r="Q3" i="12"/>
  <c r="H35" i="11"/>
  <c r="H28" i="11"/>
  <c r="H19" i="11"/>
  <c r="H3" i="11"/>
  <c r="G10" i="11"/>
  <c r="G3" i="11"/>
  <c r="D9" i="18"/>
  <c r="D10" i="18"/>
  <c r="D11" i="18"/>
  <c r="D12" i="18"/>
  <c r="D13" i="18"/>
  <c r="D14" i="18"/>
  <c r="D15" i="18"/>
  <c r="D16" i="18"/>
  <c r="D17" i="18"/>
  <c r="D18" i="18"/>
  <c r="D19" i="18"/>
  <c r="D20" i="18"/>
  <c r="D21" i="18"/>
  <c r="D22" i="18"/>
  <c r="D23" i="18"/>
  <c r="D24" i="18"/>
  <c r="D25" i="18"/>
  <c r="D26" i="18"/>
  <c r="D27" i="18"/>
  <c r="D28" i="18"/>
  <c r="D29" i="18"/>
  <c r="D30" i="18"/>
  <c r="D31" i="18"/>
  <c r="D32" i="18"/>
  <c r="D33" i="18"/>
  <c r="D34" i="18"/>
  <c r="D35" i="18"/>
  <c r="D36" i="18"/>
  <c r="D37" i="18"/>
  <c r="D38" i="18"/>
  <c r="D39" i="18"/>
  <c r="D40" i="18"/>
  <c r="D41" i="18"/>
  <c r="D4" i="18"/>
  <c r="C5" i="18" a="1"/>
  <c r="C5" i="18" s="1"/>
  <c r="C6" i="18" a="1"/>
  <c r="C6" i="18" s="1"/>
  <c r="C7" i="18" a="1"/>
  <c r="C7" i="18" s="1"/>
  <c r="C8" i="18" a="1"/>
  <c r="C8" i="18" s="1"/>
  <c r="C9" i="18" a="1"/>
  <c r="C9" i="18" s="1"/>
  <c r="C10" i="18" a="1"/>
  <c r="C10" i="18" s="1"/>
  <c r="C11" i="18" a="1"/>
  <c r="C11" i="18" s="1"/>
  <c r="C12" i="18" a="1"/>
  <c r="C12" i="18" s="1"/>
  <c r="C13" i="18" a="1"/>
  <c r="C13" i="18" s="1"/>
  <c r="C14" i="18" a="1"/>
  <c r="C14" i="18" s="1"/>
  <c r="C15" i="18" a="1"/>
  <c r="C15" i="18" s="1"/>
  <c r="C16" i="18" a="1"/>
  <c r="C16" i="18" s="1"/>
  <c r="C17" i="18" a="1"/>
  <c r="C17" i="18" s="1"/>
  <c r="C18" i="18" a="1"/>
  <c r="C18" i="18" s="1"/>
  <c r="C19" i="18" a="1"/>
  <c r="C19" i="18" s="1"/>
  <c r="C20" i="18" a="1"/>
  <c r="C20" i="18" s="1"/>
  <c r="C21" i="18" a="1"/>
  <c r="C21" i="18" s="1"/>
  <c r="C22" i="18" a="1"/>
  <c r="C22" i="18" s="1"/>
  <c r="C23" i="18" a="1"/>
  <c r="C23" i="18" s="1"/>
  <c r="C24" i="18" a="1"/>
  <c r="C24" i="18" s="1"/>
  <c r="C25" i="18" a="1"/>
  <c r="C25" i="18" s="1"/>
  <c r="C26" i="18" a="1"/>
  <c r="C26" i="18" s="1"/>
  <c r="C27" i="18" a="1"/>
  <c r="C27" i="18" s="1"/>
  <c r="C28" i="18" a="1"/>
  <c r="C28" i="18" s="1"/>
  <c r="C29" i="18" a="1"/>
  <c r="C29" i="18" s="1"/>
  <c r="C30" i="18" a="1"/>
  <c r="C30" i="18" s="1"/>
  <c r="C31" i="18" a="1"/>
  <c r="C31" i="18" s="1"/>
  <c r="C32" i="18" a="1"/>
  <c r="C32" i="18" s="1"/>
  <c r="C33" i="18" a="1"/>
  <c r="C33" i="18" s="1"/>
  <c r="C34" i="18" a="1"/>
  <c r="C34" i="18" s="1"/>
  <c r="C35" i="18" a="1"/>
  <c r="C35" i="18" s="1"/>
  <c r="C36" i="18" a="1"/>
  <c r="C36" i="18" s="1"/>
  <c r="C37" i="18" a="1"/>
  <c r="C37" i="18" s="1"/>
  <c r="C38" i="18" a="1"/>
  <c r="C38" i="18" s="1"/>
  <c r="C39" i="18" a="1"/>
  <c r="C39" i="18" s="1"/>
  <c r="C40" i="18" a="1"/>
  <c r="C40" i="18" s="1"/>
  <c r="C41" i="18" a="1"/>
  <c r="C41" i="18" s="1"/>
  <c r="C4" i="18" a="1"/>
  <c r="C4" i="18" s="1"/>
  <c r="F38" i="18" l="1"/>
  <c r="E38" i="18"/>
  <c r="F30" i="18"/>
  <c r="E30" i="18"/>
  <c r="E22" i="18"/>
  <c r="F22" i="18"/>
  <c r="F37" i="18"/>
  <c r="E37" i="18"/>
  <c r="F29" i="18"/>
  <c r="E29" i="18"/>
  <c r="F21" i="18"/>
  <c r="E21" i="18"/>
  <c r="F36" i="18"/>
  <c r="E36" i="18"/>
  <c r="E28" i="18"/>
  <c r="F28" i="18"/>
  <c r="F20" i="18"/>
  <c r="E20" i="18"/>
  <c r="F35" i="18"/>
  <c r="E35" i="18"/>
  <c r="F27" i="18"/>
  <c r="E27" i="18"/>
  <c r="F19" i="18"/>
  <c r="E19" i="18"/>
  <c r="F34" i="18"/>
  <c r="E34" i="18"/>
  <c r="F26" i="18"/>
  <c r="E26" i="18"/>
  <c r="E18" i="18"/>
  <c r="F18" i="18"/>
  <c r="F41" i="18"/>
  <c r="E41" i="18"/>
  <c r="F33" i="18"/>
  <c r="E33" i="18"/>
  <c r="F25" i="18"/>
  <c r="E25" i="18"/>
  <c r="F17" i="18"/>
  <c r="E17" i="18"/>
  <c r="F40" i="18"/>
  <c r="E40" i="18"/>
  <c r="F32" i="18"/>
  <c r="E32" i="18"/>
  <c r="F24" i="18"/>
  <c r="E24" i="18"/>
  <c r="E16" i="18"/>
  <c r="F16" i="18"/>
  <c r="E39" i="18"/>
  <c r="F39" i="18"/>
  <c r="F31" i="18"/>
  <c r="E31" i="18"/>
  <c r="F23" i="18"/>
  <c r="E23" i="18"/>
  <c r="AE4" i="18" a="1"/>
  <c r="AE4" i="18" s="1"/>
  <c r="E16" i="16"/>
  <c r="E14" i="16"/>
  <c r="E11" i="16"/>
  <c r="E10" i="16"/>
  <c r="E8" i="16"/>
  <c r="E5" i="16"/>
  <c r="E4" i="16"/>
  <c r="E2" i="16"/>
  <c r="E21" i="15"/>
  <c r="E14" i="15"/>
  <c r="E15" i="15"/>
  <c r="E6" i="15"/>
  <c r="E7" i="15"/>
  <c r="E29" i="15"/>
  <c r="E28" i="15"/>
  <c r="E27" i="15"/>
  <c r="E26" i="15"/>
  <c r="E24" i="15"/>
  <c r="E20" i="15"/>
  <c r="E18" i="15"/>
  <c r="E13" i="15"/>
  <c r="E12" i="15"/>
  <c r="E10" i="15"/>
  <c r="E5" i="15"/>
  <c r="E4" i="15"/>
  <c r="E2" i="15"/>
  <c r="E109" i="14"/>
  <c r="E108" i="14"/>
  <c r="E106" i="14"/>
  <c r="E103" i="14"/>
  <c r="E102" i="14"/>
  <c r="E101" i="14"/>
  <c r="E99" i="14"/>
  <c r="E96" i="14"/>
  <c r="E95" i="14"/>
  <c r="E94" i="14"/>
  <c r="E92" i="14"/>
  <c r="E89" i="14"/>
  <c r="E88" i="14"/>
  <c r="E87" i="14"/>
  <c r="E85" i="14"/>
  <c r="E82" i="14"/>
  <c r="E81" i="14"/>
  <c r="E80" i="14"/>
  <c r="E79" i="14"/>
  <c r="E78" i="14"/>
  <c r="E76" i="14"/>
  <c r="E73" i="14"/>
  <c r="E72" i="14"/>
  <c r="E70" i="14"/>
  <c r="E67" i="14"/>
  <c r="E66" i="14"/>
  <c r="E65" i="14"/>
  <c r="E64" i="14"/>
  <c r="E62" i="14"/>
  <c r="E59" i="14"/>
  <c r="E54" i="14"/>
  <c r="E53" i="14"/>
  <c r="E52" i="14"/>
  <c r="E45" i="14"/>
  <c r="E44" i="14"/>
  <c r="E36" i="14"/>
  <c r="E35" i="14"/>
  <c r="E34" i="14"/>
  <c r="E33" i="14"/>
  <c r="E26" i="14"/>
  <c r="E25" i="14"/>
  <c r="E24" i="14"/>
  <c r="E17" i="14"/>
  <c r="E11" i="14"/>
  <c r="E10" i="14"/>
  <c r="E9" i="14"/>
  <c r="E8" i="14"/>
  <c r="E7" i="14"/>
  <c r="E57" i="14"/>
  <c r="E51" i="14"/>
  <c r="E50" i="14"/>
  <c r="E48" i="14"/>
  <c r="E43" i="14"/>
  <c r="E42" i="14"/>
  <c r="E41" i="14"/>
  <c r="E39" i="14"/>
  <c r="E32" i="14"/>
  <c r="E31" i="14"/>
  <c r="E29" i="14"/>
  <c r="E23" i="14"/>
  <c r="E22" i="14"/>
  <c r="E20" i="14"/>
  <c r="E16" i="14"/>
  <c r="E14" i="14"/>
  <c r="E6" i="14"/>
  <c r="E5" i="14"/>
  <c r="E4" i="14"/>
  <c r="E2" i="14"/>
  <c r="E28" i="13"/>
  <c r="E27" i="13"/>
  <c r="E35" i="13"/>
  <c r="E12" i="13"/>
  <c r="E34" i="13"/>
  <c r="E33" i="13"/>
  <c r="E31" i="13"/>
  <c r="E26" i="13"/>
  <c r="E25" i="13"/>
  <c r="E23" i="13"/>
  <c r="E20" i="13"/>
  <c r="E19" i="13"/>
  <c r="E18" i="13"/>
  <c r="E16" i="13"/>
  <c r="E13" i="13"/>
  <c r="E11" i="13"/>
  <c r="E9" i="13"/>
  <c r="E6" i="13"/>
  <c r="E5" i="13"/>
  <c r="E4" i="13"/>
  <c r="E2" i="13"/>
  <c r="E47" i="12"/>
  <c r="E48" i="12"/>
  <c r="E39" i="12"/>
  <c r="E40" i="12"/>
  <c r="E41" i="12"/>
  <c r="E34" i="12"/>
  <c r="E33" i="12"/>
  <c r="E28" i="12"/>
  <c r="E27" i="12"/>
  <c r="E20" i="12"/>
  <c r="E21" i="12"/>
  <c r="E16" i="12"/>
  <c r="E12" i="12"/>
  <c r="E4" i="12"/>
  <c r="E5" i="12"/>
  <c r="E6" i="12"/>
  <c r="E7" i="12"/>
  <c r="E46" i="12"/>
  <c r="E44" i="12"/>
  <c r="E37" i="12"/>
  <c r="E31" i="12"/>
  <c r="E25" i="12"/>
  <c r="E22" i="12"/>
  <c r="E19" i="12"/>
  <c r="E18" i="12"/>
  <c r="E13" i="12"/>
  <c r="E10" i="12"/>
  <c r="E2" i="12"/>
  <c r="E24" i="11"/>
  <c r="E23" i="11"/>
  <c r="E22" i="11"/>
  <c r="E21" i="11"/>
  <c r="E14" i="11"/>
  <c r="E15" i="11"/>
  <c r="E13" i="11"/>
  <c r="E6" i="11"/>
  <c r="E38" i="11"/>
  <c r="E37" i="11"/>
  <c r="E36" i="11"/>
  <c r="E29" i="11"/>
  <c r="E30" i="11"/>
  <c r="E31" i="11"/>
  <c r="E34" i="11"/>
  <c r="E27" i="11"/>
  <c r="E20" i="11"/>
  <c r="E18" i="11"/>
  <c r="E12" i="11"/>
  <c r="E11" i="11"/>
  <c r="E9" i="11"/>
  <c r="E5" i="11"/>
  <c r="E4" i="11"/>
  <c r="E2" i="11"/>
  <c r="L3" i="10"/>
  <c r="L4" i="10"/>
  <c r="L5" i="10"/>
  <c r="L6" i="10"/>
  <c r="L7" i="10"/>
  <c r="L8" i="10"/>
  <c r="L9" i="10"/>
  <c r="L2" i="10"/>
  <c r="K40" i="18" l="1" a="1"/>
  <c r="K40" i="18" s="1"/>
  <c r="H40" i="18" a="1"/>
  <c r="H40" i="18" s="1"/>
  <c r="L40" i="18" a="1"/>
  <c r="L40" i="18" s="1"/>
  <c r="J40" i="18" a="1"/>
  <c r="J40" i="18" s="1"/>
  <c r="L16" i="18" a="1"/>
  <c r="L16" i="18" s="1"/>
  <c r="K16" i="18" a="1"/>
  <c r="K16" i="18" s="1"/>
  <c r="H16" i="18" a="1"/>
  <c r="H16" i="18" s="1"/>
  <c r="J16" i="18" a="1"/>
  <c r="J16" i="18" s="1"/>
  <c r="I17" i="18" a="1"/>
  <c r="I17" i="18" s="1"/>
  <c r="G17" i="18" a="1"/>
  <c r="G17" i="18" s="1"/>
  <c r="J18" i="18" a="1"/>
  <c r="J18" i="18" s="1"/>
  <c r="K18" i="18" a="1"/>
  <c r="K18" i="18" s="1"/>
  <c r="H18" i="18" a="1"/>
  <c r="H18" i="18" s="1"/>
  <c r="L18" i="18" a="1"/>
  <c r="L18" i="18" s="1"/>
  <c r="G19" i="18" a="1"/>
  <c r="G19" i="18" s="1"/>
  <c r="I19" i="18" a="1"/>
  <c r="I19" i="18" s="1"/>
  <c r="J28" i="18" a="1"/>
  <c r="J28" i="18" s="1"/>
  <c r="H28" i="18" a="1"/>
  <c r="H28" i="18" s="1"/>
  <c r="L28" i="18" a="1"/>
  <c r="L28" i="18" s="1"/>
  <c r="K28" i="18" a="1"/>
  <c r="K28" i="18" s="1"/>
  <c r="G37" i="18" a="1"/>
  <c r="G37" i="18" s="1"/>
  <c r="I37" i="18" a="1"/>
  <c r="I37" i="18" s="1"/>
  <c r="G16" i="18" a="1"/>
  <c r="G16" i="18" s="1"/>
  <c r="I16" i="18" a="1"/>
  <c r="I16" i="18" s="1"/>
  <c r="K17" i="18" a="1"/>
  <c r="K17" i="18" s="1"/>
  <c r="J17" i="18" a="1"/>
  <c r="J17" i="18" s="1"/>
  <c r="H17" i="18" a="1"/>
  <c r="H17" i="18" s="1"/>
  <c r="L17" i="18" a="1"/>
  <c r="L17" i="18" s="1"/>
  <c r="G18" i="18" a="1"/>
  <c r="G18" i="18" s="1"/>
  <c r="I18" i="18" a="1"/>
  <c r="I18" i="18" s="1"/>
  <c r="K19" i="18" a="1"/>
  <c r="K19" i="18" s="1"/>
  <c r="L19" i="18" a="1"/>
  <c r="L19" i="18" s="1"/>
  <c r="H19" i="18" a="1"/>
  <c r="H19" i="18" s="1"/>
  <c r="J19" i="18" a="1"/>
  <c r="J19" i="18" s="1"/>
  <c r="I28" i="18" a="1"/>
  <c r="I28" i="18" s="1"/>
  <c r="G28" i="18" a="1"/>
  <c r="G28" i="18" s="1"/>
  <c r="K37" i="18" a="1"/>
  <c r="K37" i="18" s="1"/>
  <c r="J37" i="18" a="1"/>
  <c r="J37" i="18" s="1"/>
  <c r="H37" i="18" a="1"/>
  <c r="H37" i="18" s="1"/>
  <c r="L37" i="18" a="1"/>
  <c r="L37" i="18" s="1"/>
  <c r="G40" i="18" a="1"/>
  <c r="G40" i="18" s="1"/>
  <c r="I40" i="18" a="1"/>
  <c r="I40" i="18" s="1"/>
  <c r="I25" i="18" a="1"/>
  <c r="I25" i="18" s="1"/>
  <c r="G25" i="18" a="1"/>
  <c r="G25" i="18" s="1"/>
  <c r="I36" i="18" a="1"/>
  <c r="I36" i="18" s="1"/>
  <c r="G36" i="18" a="1"/>
  <c r="G36" i="18" s="1"/>
  <c r="L23" i="18" a="1"/>
  <c r="L23" i="18" s="1"/>
  <c r="H23" i="18" a="1"/>
  <c r="H23" i="18" s="1"/>
  <c r="K23" i="18" a="1"/>
  <c r="K23" i="18" s="1"/>
  <c r="J23" i="18" a="1"/>
  <c r="J23" i="18" s="1"/>
  <c r="L24" i="18" a="1"/>
  <c r="L24" i="18" s="1"/>
  <c r="K24" i="18" a="1"/>
  <c r="K24" i="18" s="1"/>
  <c r="J24" i="18" a="1"/>
  <c r="J24" i="18" s="1"/>
  <c r="H24" i="18" a="1"/>
  <c r="H24" i="18" s="1"/>
  <c r="K25" i="18" a="1"/>
  <c r="K25" i="18" s="1"/>
  <c r="J25" i="18" a="1"/>
  <c r="J25" i="18" s="1"/>
  <c r="L25" i="18" a="1"/>
  <c r="L25" i="18" s="1"/>
  <c r="H25" i="18" a="1"/>
  <c r="H25" i="18" s="1"/>
  <c r="K26" i="18" a="1"/>
  <c r="K26" i="18" s="1"/>
  <c r="L26" i="18" a="1"/>
  <c r="L26" i="18" s="1"/>
  <c r="J26" i="18" a="1"/>
  <c r="J26" i="18" s="1"/>
  <c r="H26" i="18" a="1"/>
  <c r="H26" i="18" s="1"/>
  <c r="H27" i="18" a="1"/>
  <c r="H27" i="18" s="1"/>
  <c r="L27" i="18" a="1"/>
  <c r="L27" i="18" s="1"/>
  <c r="J27" i="18" a="1"/>
  <c r="J27" i="18" s="1"/>
  <c r="K27" i="18" a="1"/>
  <c r="K27" i="18" s="1"/>
  <c r="J36" i="18" a="1"/>
  <c r="J36" i="18" s="1"/>
  <c r="L36" i="18" a="1"/>
  <c r="L36" i="18" s="1"/>
  <c r="K36" i="18" a="1"/>
  <c r="K36" i="18" s="1"/>
  <c r="H36" i="18" a="1"/>
  <c r="H36" i="18" s="1"/>
  <c r="G22" i="18" a="1"/>
  <c r="G22" i="18" s="1"/>
  <c r="I22" i="18" a="1"/>
  <c r="I22" i="18" s="1"/>
  <c r="I39" i="18" a="1"/>
  <c r="I39" i="18" s="1"/>
  <c r="G39" i="18" a="1"/>
  <c r="G39" i="18" s="1"/>
  <c r="I24" i="18" a="1"/>
  <c r="I24" i="18" s="1"/>
  <c r="G24" i="18" a="1"/>
  <c r="G24" i="18" s="1"/>
  <c r="G27" i="18" a="1"/>
  <c r="G27" i="18" s="1"/>
  <c r="I27" i="18" a="1"/>
  <c r="I27" i="18" s="1"/>
  <c r="G31" i="18" a="1"/>
  <c r="G31" i="18" s="1"/>
  <c r="I31" i="18" a="1"/>
  <c r="I31" i="18" s="1"/>
  <c r="I33" i="18" a="1"/>
  <c r="I33" i="18" s="1"/>
  <c r="G33" i="18" a="1"/>
  <c r="G33" i="18" s="1"/>
  <c r="G34" i="18" a="1"/>
  <c r="G34" i="18" s="1"/>
  <c r="I34" i="18" a="1"/>
  <c r="I34" i="18" s="1"/>
  <c r="I35" i="18" a="1"/>
  <c r="I35" i="18" s="1"/>
  <c r="G35" i="18" a="1"/>
  <c r="G35" i="18" s="1"/>
  <c r="I21" i="18" a="1"/>
  <c r="I21" i="18" s="1"/>
  <c r="G21" i="18" a="1"/>
  <c r="G21" i="18" s="1"/>
  <c r="G30" i="18" a="1"/>
  <c r="G30" i="18" s="1"/>
  <c r="I30" i="18" a="1"/>
  <c r="I30" i="18" s="1"/>
  <c r="I23" i="18" a="1"/>
  <c r="I23" i="18" s="1"/>
  <c r="G23" i="18" a="1"/>
  <c r="G23" i="18" s="1"/>
  <c r="G26" i="18" a="1"/>
  <c r="G26" i="18" s="1"/>
  <c r="I26" i="18" a="1"/>
  <c r="I26" i="18" s="1"/>
  <c r="L22" i="18" a="1"/>
  <c r="L22" i="18" s="1"/>
  <c r="K22" i="18" a="1"/>
  <c r="K22" i="18" s="1"/>
  <c r="H22" i="18" a="1"/>
  <c r="H22" i="18" s="1"/>
  <c r="J22" i="18" a="1"/>
  <c r="J22" i="18" s="1"/>
  <c r="I32" i="18" a="1"/>
  <c r="I32" i="18" s="1"/>
  <c r="G32" i="18" a="1"/>
  <c r="G32" i="18" s="1"/>
  <c r="L31" i="18" a="1"/>
  <c r="L31" i="18" s="1"/>
  <c r="K31" i="18" a="1"/>
  <c r="K31" i="18" s="1"/>
  <c r="H31" i="18" a="1"/>
  <c r="H31" i="18" s="1"/>
  <c r="J31" i="18" a="1"/>
  <c r="J31" i="18" s="1"/>
  <c r="L32" i="18" a="1"/>
  <c r="L32" i="18" s="1"/>
  <c r="K32" i="18" a="1"/>
  <c r="K32" i="18" s="1"/>
  <c r="J32" i="18" a="1"/>
  <c r="J32" i="18" s="1"/>
  <c r="H32" i="18" a="1"/>
  <c r="H32" i="18" s="1"/>
  <c r="J33" i="18" a="1"/>
  <c r="J33" i="18" s="1"/>
  <c r="L33" i="18" a="1"/>
  <c r="L33" i="18" s="1"/>
  <c r="K33" i="18" a="1"/>
  <c r="K33" i="18" s="1"/>
  <c r="H33" i="18" a="1"/>
  <c r="H33" i="18" s="1"/>
  <c r="K34" i="18" a="1"/>
  <c r="K34" i="18" s="1"/>
  <c r="H34" i="18" a="1"/>
  <c r="H34" i="18" s="1"/>
  <c r="L34" i="18" a="1"/>
  <c r="L34" i="18" s="1"/>
  <c r="J34" i="18" a="1"/>
  <c r="J34" i="18" s="1"/>
  <c r="L35" i="18" a="1"/>
  <c r="L35" i="18" s="1"/>
  <c r="J35" i="18" a="1"/>
  <c r="J35" i="18" s="1"/>
  <c r="H35" i="18" a="1"/>
  <c r="H35" i="18" s="1"/>
  <c r="K35" i="18" a="1"/>
  <c r="K35" i="18" s="1"/>
  <c r="J21" i="18" a="1"/>
  <c r="J21" i="18" s="1"/>
  <c r="H21" i="18" a="1"/>
  <c r="H21" i="18" s="1"/>
  <c r="L21" i="18" a="1"/>
  <c r="L21" i="18" s="1"/>
  <c r="K21" i="18" a="1"/>
  <c r="K21" i="18" s="1"/>
  <c r="L30" i="18" a="1"/>
  <c r="L30" i="18" s="1"/>
  <c r="K30" i="18" a="1"/>
  <c r="K30" i="18" s="1"/>
  <c r="H30" i="18" a="1"/>
  <c r="H30" i="18" s="1"/>
  <c r="J30" i="18" a="1"/>
  <c r="J30" i="18" s="1"/>
  <c r="G41" i="18" a="1"/>
  <c r="G41" i="18" s="1"/>
  <c r="I41" i="18" a="1"/>
  <c r="I41" i="18" s="1"/>
  <c r="G20" i="18" a="1"/>
  <c r="G20" i="18" s="1"/>
  <c r="I20" i="18" a="1"/>
  <c r="I20" i="18" s="1"/>
  <c r="I29" i="18" a="1"/>
  <c r="I29" i="18" s="1"/>
  <c r="G29" i="18" a="1"/>
  <c r="G29" i="18" s="1"/>
  <c r="I38" i="18" a="1"/>
  <c r="I38" i="18" s="1"/>
  <c r="G38" i="18" a="1"/>
  <c r="G38" i="18" s="1"/>
  <c r="J39" i="18" a="1"/>
  <c r="J39" i="18" s="1"/>
  <c r="K39" i="18" a="1"/>
  <c r="K39" i="18" s="1"/>
  <c r="L39" i="18" a="1"/>
  <c r="L39" i="18" s="1"/>
  <c r="H39" i="18" a="1"/>
  <c r="H39" i="18" s="1"/>
  <c r="L41" i="18" a="1"/>
  <c r="L41" i="18" s="1"/>
  <c r="J41" i="18" a="1"/>
  <c r="J41" i="18" s="1"/>
  <c r="K41" i="18" a="1"/>
  <c r="K41" i="18" s="1"/>
  <c r="H41" i="18" a="1"/>
  <c r="H41" i="18" s="1"/>
  <c r="L20" i="18" a="1"/>
  <c r="L20" i="18" s="1"/>
  <c r="J20" i="18" a="1"/>
  <c r="J20" i="18" s="1"/>
  <c r="K20" i="18" a="1"/>
  <c r="K20" i="18" s="1"/>
  <c r="H20" i="18" a="1"/>
  <c r="H20" i="18" s="1"/>
  <c r="J29" i="18" a="1"/>
  <c r="J29" i="18" s="1"/>
  <c r="H29" i="18" a="1"/>
  <c r="H29" i="18" s="1"/>
  <c r="L29" i="18" a="1"/>
  <c r="L29" i="18" s="1"/>
  <c r="K29" i="18" a="1"/>
  <c r="K29" i="18" s="1"/>
  <c r="L38" i="18" a="1"/>
  <c r="L38" i="18" s="1"/>
  <c r="J38" i="18" a="1"/>
  <c r="J38" i="18" s="1"/>
  <c r="H38" i="18" a="1"/>
  <c r="H38" i="18" s="1"/>
  <c r="K38" i="18" a="1"/>
  <c r="K38" i="18" s="1"/>
  <c r="Q2" i="15"/>
  <c r="P2" i="15"/>
  <c r="O2" i="15"/>
  <c r="T2" i="15"/>
  <c r="P2" i="14"/>
  <c r="O2" i="14"/>
  <c r="Q2" i="14"/>
  <c r="T2" i="14"/>
  <c r="Q2" i="13"/>
  <c r="T2" i="13"/>
  <c r="P2" i="13"/>
  <c r="O2" i="13"/>
  <c r="G48" i="12"/>
  <c r="X48" i="12" s="1"/>
  <c r="H48" i="12"/>
  <c r="Y48" i="12"/>
  <c r="G59" i="14"/>
  <c r="H59" i="14"/>
  <c r="G22" i="14"/>
  <c r="H22" i="14"/>
  <c r="G48" i="14"/>
  <c r="H48" i="14"/>
  <c r="G103" i="14"/>
  <c r="H103" i="14"/>
  <c r="G42" i="14"/>
  <c r="H42" i="14"/>
  <c r="H101" i="14"/>
  <c r="G101" i="14"/>
  <c r="G10" i="14"/>
  <c r="H10" i="14"/>
  <c r="G76" i="14"/>
  <c r="H76" i="14"/>
  <c r="G11" i="14"/>
  <c r="H11" i="14"/>
  <c r="H89" i="14"/>
  <c r="G89" i="14"/>
  <c r="H44" i="14"/>
  <c r="G44" i="14"/>
  <c r="G92" i="14"/>
  <c r="H92" i="14"/>
  <c r="H5" i="14"/>
  <c r="G5" i="14"/>
  <c r="H31" i="14"/>
  <c r="G31" i="14"/>
  <c r="H51" i="14"/>
  <c r="G51" i="14"/>
  <c r="H24" i="14"/>
  <c r="G24" i="14"/>
  <c r="H45" i="14"/>
  <c r="G45" i="14"/>
  <c r="H66" i="14"/>
  <c r="G66" i="14"/>
  <c r="H80" i="14"/>
  <c r="G80" i="14"/>
  <c r="H94" i="14"/>
  <c r="G94" i="14"/>
  <c r="H108" i="14"/>
  <c r="G108" i="14"/>
  <c r="H34" i="14"/>
  <c r="G34" i="14"/>
  <c r="G102" i="14"/>
  <c r="H102" i="14"/>
  <c r="G23" i="14"/>
  <c r="H23" i="14"/>
  <c r="G78" i="14"/>
  <c r="H78" i="14"/>
  <c r="G29" i="14"/>
  <c r="H29" i="14"/>
  <c r="G65" i="14"/>
  <c r="H65" i="14"/>
  <c r="G32" i="14"/>
  <c r="H32" i="14"/>
  <c r="H57" i="14"/>
  <c r="G57" i="14"/>
  <c r="H25" i="14"/>
  <c r="G25" i="14"/>
  <c r="H52" i="14"/>
  <c r="G52" i="14"/>
  <c r="H67" i="14"/>
  <c r="G67" i="14"/>
  <c r="G81" i="14"/>
  <c r="H81" i="14"/>
  <c r="H95" i="14"/>
  <c r="G95" i="14"/>
  <c r="G109" i="14"/>
  <c r="H109" i="14"/>
  <c r="H20" i="14"/>
  <c r="G20" i="14"/>
  <c r="H73" i="14"/>
  <c r="G73" i="14"/>
  <c r="G43" i="14"/>
  <c r="H43" i="14"/>
  <c r="H62" i="14"/>
  <c r="G62" i="14"/>
  <c r="H64" i="14"/>
  <c r="G64" i="14"/>
  <c r="G50" i="14"/>
  <c r="H50" i="14"/>
  <c r="H79" i="14"/>
  <c r="G79" i="14"/>
  <c r="G6" i="14"/>
  <c r="H6" i="14"/>
  <c r="H14" i="14"/>
  <c r="G14" i="14"/>
  <c r="G39" i="14"/>
  <c r="H39" i="14"/>
  <c r="G7" i="14"/>
  <c r="H7" i="14"/>
  <c r="G26" i="14"/>
  <c r="H26" i="14"/>
  <c r="G53" i="14"/>
  <c r="H53" i="14"/>
  <c r="G70" i="14"/>
  <c r="H70" i="14"/>
  <c r="H82" i="14"/>
  <c r="G82" i="14"/>
  <c r="H96" i="14"/>
  <c r="G96" i="14"/>
  <c r="H9" i="14"/>
  <c r="G9" i="14"/>
  <c r="G87" i="14"/>
  <c r="H87" i="14"/>
  <c r="H35" i="14"/>
  <c r="G35" i="14"/>
  <c r="H88" i="14"/>
  <c r="G88" i="14"/>
  <c r="H36" i="14"/>
  <c r="G36" i="14"/>
  <c r="H4" i="14"/>
  <c r="G4" i="14"/>
  <c r="G17" i="14"/>
  <c r="H17" i="14"/>
  <c r="G106" i="14"/>
  <c r="H106" i="14"/>
  <c r="G16" i="14"/>
  <c r="H16" i="14"/>
  <c r="H41" i="14"/>
  <c r="G41" i="14"/>
  <c r="G8" i="14"/>
  <c r="H8" i="14"/>
  <c r="G33" i="14"/>
  <c r="H33" i="14"/>
  <c r="H54" i="14"/>
  <c r="G54" i="14"/>
  <c r="G72" i="14"/>
  <c r="H72" i="14"/>
  <c r="H85" i="14"/>
  <c r="G85" i="14"/>
  <c r="G99" i="14"/>
  <c r="H99" i="14"/>
  <c r="G27" i="13"/>
  <c r="H27" i="13"/>
  <c r="G9" i="13"/>
  <c r="H9" i="13"/>
  <c r="G25" i="13"/>
  <c r="H25" i="13"/>
  <c r="H28" i="13"/>
  <c r="G28" i="13"/>
  <c r="G23" i="13"/>
  <c r="H23" i="13"/>
  <c r="G11" i="13"/>
  <c r="H11" i="13"/>
  <c r="H26" i="13"/>
  <c r="G26" i="13"/>
  <c r="G33" i="13"/>
  <c r="H33" i="13"/>
  <c r="G31" i="13"/>
  <c r="H31" i="13"/>
  <c r="H18" i="13"/>
  <c r="G18" i="13"/>
  <c r="H34" i="13"/>
  <c r="G34" i="13"/>
  <c r="H6" i="13"/>
  <c r="G6" i="13"/>
  <c r="H16" i="13"/>
  <c r="G16" i="13"/>
  <c r="H4" i="13"/>
  <c r="G4" i="13"/>
  <c r="G19" i="13"/>
  <c r="H19" i="13"/>
  <c r="G12" i="13"/>
  <c r="H12" i="13"/>
  <c r="G13" i="13"/>
  <c r="H13" i="13"/>
  <c r="G5" i="13"/>
  <c r="H5" i="13"/>
  <c r="H20" i="13"/>
  <c r="G20" i="13"/>
  <c r="G35" i="13"/>
  <c r="H35" i="13"/>
  <c r="O38" i="12"/>
  <c r="P45" i="12"/>
  <c r="O45" i="12"/>
  <c r="P17" i="12"/>
  <c r="O17" i="12"/>
  <c r="P3" i="12"/>
  <c r="O3" i="12"/>
  <c r="O26" i="12"/>
  <c r="P26" i="12"/>
  <c r="P11" i="12"/>
  <c r="P38" i="12"/>
  <c r="O32" i="12"/>
  <c r="P32" i="12"/>
  <c r="O11" i="12"/>
  <c r="Q12" i="12"/>
  <c r="Q2" i="12"/>
  <c r="Q40" i="12"/>
  <c r="Q44" i="12"/>
  <c r="Q46" i="12"/>
  <c r="Q47" i="12"/>
  <c r="Q31" i="12"/>
  <c r="Q37" i="12"/>
  <c r="Q10" i="12"/>
  <c r="Q39" i="12"/>
  <c r="Q20" i="12"/>
  <c r="Q7" i="12"/>
  <c r="Q19" i="12"/>
  <c r="Q6" i="12"/>
  <c r="Q22" i="12"/>
  <c r="Q5" i="12"/>
  <c r="Q33" i="12"/>
  <c r="Q41" i="12"/>
  <c r="Q16" i="12"/>
  <c r="Q21" i="12"/>
  <c r="Q13" i="12"/>
  <c r="Q48" i="12"/>
  <c r="Q18" i="12"/>
  <c r="Q27" i="12"/>
  <c r="Q28" i="12"/>
  <c r="Q25" i="12"/>
  <c r="Q4" i="12"/>
  <c r="Q34" i="12"/>
  <c r="Q2" i="11"/>
  <c r="O19" i="11"/>
  <c r="P19" i="11"/>
  <c r="O35" i="11"/>
  <c r="P28" i="11"/>
  <c r="P10" i="11"/>
  <c r="O3" i="11"/>
  <c r="O28" i="11"/>
  <c r="P3" i="11"/>
  <c r="P35" i="11"/>
  <c r="O10" i="11"/>
  <c r="Q4" i="11"/>
  <c r="Q20" i="11"/>
  <c r="Q11" i="11"/>
  <c r="T28" i="11"/>
  <c r="T3" i="11"/>
  <c r="Q28" i="11"/>
  <c r="T10" i="11"/>
  <c r="T35" i="11"/>
  <c r="Q3" i="11"/>
  <c r="T19" i="11"/>
  <c r="Q35" i="11"/>
  <c r="Q10" i="11"/>
  <c r="Q19" i="11"/>
  <c r="G16" i="16"/>
  <c r="O22" i="12"/>
  <c r="T22" i="12"/>
  <c r="P22" i="12"/>
  <c r="O4" i="12"/>
  <c r="T4" i="12"/>
  <c r="P4" i="12"/>
  <c r="O31" i="12"/>
  <c r="T31" i="12"/>
  <c r="P31" i="12"/>
  <c r="T12" i="12"/>
  <c r="P12" i="12"/>
  <c r="O12" i="12"/>
  <c r="P41" i="12"/>
  <c r="O41" i="12"/>
  <c r="T41" i="12"/>
  <c r="T2" i="12"/>
  <c r="O2" i="12"/>
  <c r="P2" i="12"/>
  <c r="T37" i="12"/>
  <c r="P37" i="12"/>
  <c r="O37" i="12"/>
  <c r="T16" i="12"/>
  <c r="P16" i="12"/>
  <c r="O16" i="12"/>
  <c r="T40" i="12"/>
  <c r="P40" i="12"/>
  <c r="O40" i="12"/>
  <c r="O10" i="12"/>
  <c r="P10" i="12"/>
  <c r="T10" i="12"/>
  <c r="P44" i="12"/>
  <c r="T44" i="12"/>
  <c r="O44" i="12"/>
  <c r="T21" i="12"/>
  <c r="O21" i="12"/>
  <c r="P21" i="12"/>
  <c r="O39" i="12"/>
  <c r="T39" i="12"/>
  <c r="P39" i="12"/>
  <c r="P13" i="12"/>
  <c r="O13" i="12"/>
  <c r="T13" i="12"/>
  <c r="O46" i="12"/>
  <c r="T46" i="12"/>
  <c r="P46" i="12"/>
  <c r="O20" i="12"/>
  <c r="T20" i="12"/>
  <c r="P20" i="12"/>
  <c r="P48" i="12"/>
  <c r="O48" i="12"/>
  <c r="T48" i="12"/>
  <c r="O18" i="12"/>
  <c r="T18" i="12"/>
  <c r="P18" i="12"/>
  <c r="T7" i="12"/>
  <c r="P7" i="12"/>
  <c r="O7" i="12"/>
  <c r="P27" i="12"/>
  <c r="O27" i="12"/>
  <c r="T27" i="12"/>
  <c r="T47" i="12"/>
  <c r="P47" i="12"/>
  <c r="O47" i="12"/>
  <c r="T19" i="12"/>
  <c r="P19" i="12"/>
  <c r="O19" i="12"/>
  <c r="P6" i="12"/>
  <c r="O6" i="12"/>
  <c r="T6" i="12"/>
  <c r="T28" i="12"/>
  <c r="P28" i="12"/>
  <c r="O28" i="12"/>
  <c r="T5" i="12"/>
  <c r="P5" i="12"/>
  <c r="O5" i="12"/>
  <c r="T33" i="12"/>
  <c r="P33" i="12"/>
  <c r="O33" i="12"/>
  <c r="T25" i="12"/>
  <c r="P25" i="12"/>
  <c r="O25" i="12"/>
  <c r="P34" i="12"/>
  <c r="O34" i="12"/>
  <c r="T34" i="12"/>
  <c r="G13" i="11"/>
  <c r="Q13" i="11"/>
  <c r="Q5" i="11"/>
  <c r="H31" i="11"/>
  <c r="Q31" i="11"/>
  <c r="G15" i="11"/>
  <c r="Q15" i="11"/>
  <c r="G38" i="11"/>
  <c r="Q38" i="11"/>
  <c r="H6" i="11"/>
  <c r="Q6" i="11"/>
  <c r="H34" i="11"/>
  <c r="Q34" i="11"/>
  <c r="Q9" i="11"/>
  <c r="H30" i="11"/>
  <c r="Q30" i="11"/>
  <c r="G14" i="11"/>
  <c r="Q14" i="11"/>
  <c r="H24" i="11"/>
  <c r="Q24" i="11"/>
  <c r="G27" i="11"/>
  <c r="Q27" i="11"/>
  <c r="Q21" i="11"/>
  <c r="Q12" i="11"/>
  <c r="G36" i="11"/>
  <c r="Q36" i="11"/>
  <c r="G22" i="11"/>
  <c r="Q22" i="11"/>
  <c r="H29" i="11"/>
  <c r="Q29" i="11"/>
  <c r="Q18" i="11"/>
  <c r="G37" i="11"/>
  <c r="Q37" i="11"/>
  <c r="G23" i="11"/>
  <c r="Q23" i="11"/>
  <c r="T38" i="11"/>
  <c r="T34" i="11"/>
  <c r="P6" i="11"/>
  <c r="T36" i="11"/>
  <c r="P9" i="11"/>
  <c r="P20" i="11"/>
  <c r="T31" i="11"/>
  <c r="T20" i="11"/>
  <c r="T6" i="11"/>
  <c r="P30" i="11"/>
  <c r="P18" i="11"/>
  <c r="P4" i="11"/>
  <c r="T15" i="11"/>
  <c r="P27" i="11"/>
  <c r="T14" i="11"/>
  <c r="P24" i="11"/>
  <c r="T24" i="11"/>
  <c r="P37" i="11"/>
  <c r="P12" i="11"/>
  <c r="T23" i="11"/>
  <c r="P36" i="11"/>
  <c r="P11" i="11"/>
  <c r="T11" i="11"/>
  <c r="P21" i="11"/>
  <c r="T9" i="11"/>
  <c r="T30" i="11"/>
  <c r="T18" i="11"/>
  <c r="T5" i="11"/>
  <c r="P29" i="11"/>
  <c r="P15" i="11"/>
  <c r="T29" i="11"/>
  <c r="T4" i="11"/>
  <c r="P14" i="11"/>
  <c r="P38" i="11"/>
  <c r="P13" i="11"/>
  <c r="T13" i="11"/>
  <c r="P23" i="11"/>
  <c r="T37" i="11"/>
  <c r="T12" i="11"/>
  <c r="P22" i="11"/>
  <c r="T22" i="11"/>
  <c r="P34" i="11"/>
  <c r="T21" i="11"/>
  <c r="P31" i="11"/>
  <c r="T27" i="11"/>
  <c r="T2" i="11"/>
  <c r="P5" i="11"/>
  <c r="P2" i="11"/>
  <c r="H16" i="16"/>
  <c r="O21" i="11"/>
  <c r="H2" i="16"/>
  <c r="G2" i="16"/>
  <c r="H4" i="16"/>
  <c r="G4" i="16"/>
  <c r="H5" i="16"/>
  <c r="G5" i="16"/>
  <c r="H8" i="16"/>
  <c r="G8" i="16"/>
  <c r="H10" i="16"/>
  <c r="G10" i="16"/>
  <c r="H11" i="16"/>
  <c r="G11" i="16"/>
  <c r="H14" i="16"/>
  <c r="G14" i="16"/>
  <c r="H15" i="15"/>
  <c r="G15" i="15"/>
  <c r="H14" i="15"/>
  <c r="G14" i="15"/>
  <c r="H21" i="15"/>
  <c r="G21" i="15"/>
  <c r="H7" i="15"/>
  <c r="G7" i="15"/>
  <c r="H6" i="15"/>
  <c r="G6" i="15"/>
  <c r="H2" i="15"/>
  <c r="G2" i="15"/>
  <c r="H10" i="15"/>
  <c r="G10" i="15"/>
  <c r="H12" i="15"/>
  <c r="G12" i="15"/>
  <c r="H13" i="15"/>
  <c r="G13" i="15"/>
  <c r="H18" i="15"/>
  <c r="G18" i="15"/>
  <c r="H20" i="15"/>
  <c r="G20" i="15"/>
  <c r="H24" i="15"/>
  <c r="G24" i="15"/>
  <c r="H26" i="15"/>
  <c r="G26" i="15"/>
  <c r="H27" i="15"/>
  <c r="G27" i="15"/>
  <c r="H28" i="15"/>
  <c r="G28" i="15"/>
  <c r="H29" i="15"/>
  <c r="G29" i="15"/>
  <c r="H5" i="15"/>
  <c r="G5" i="15"/>
  <c r="H4" i="15"/>
  <c r="G4" i="15"/>
  <c r="G2" i="14"/>
  <c r="H2" i="14"/>
  <c r="G2" i="13"/>
  <c r="H2" i="13"/>
  <c r="G2" i="12"/>
  <c r="H2" i="12"/>
  <c r="O29" i="11"/>
  <c r="O37" i="11"/>
  <c r="O36" i="11"/>
  <c r="O31" i="11"/>
  <c r="O30" i="11"/>
  <c r="O38" i="11"/>
  <c r="O6" i="11"/>
  <c r="O24" i="11"/>
  <c r="G24" i="11"/>
  <c r="H23" i="11"/>
  <c r="O23" i="11"/>
  <c r="H22" i="11"/>
  <c r="O22" i="11"/>
  <c r="H21" i="11"/>
  <c r="G21" i="11"/>
  <c r="O15" i="11"/>
  <c r="H15" i="11"/>
  <c r="O14" i="11"/>
  <c r="H14" i="11"/>
  <c r="O13" i="11"/>
  <c r="H13" i="11"/>
  <c r="G31" i="11"/>
  <c r="G6" i="11"/>
  <c r="G30" i="11"/>
  <c r="G29" i="11"/>
  <c r="H38" i="11"/>
  <c r="H37" i="11"/>
  <c r="H36" i="11"/>
  <c r="G34" i="11"/>
  <c r="O34" i="11"/>
  <c r="O27" i="11"/>
  <c r="H27" i="11"/>
  <c r="G20" i="11"/>
  <c r="H20" i="11"/>
  <c r="G2" i="11"/>
  <c r="G4" i="11"/>
  <c r="G5" i="11"/>
  <c r="G9" i="11"/>
  <c r="G11" i="11"/>
  <c r="G12" i="11"/>
  <c r="G18" i="11"/>
  <c r="H2" i="11"/>
  <c r="H4" i="11"/>
  <c r="H5" i="11"/>
  <c r="H9" i="11"/>
  <c r="H11" i="11"/>
  <c r="H12" i="11"/>
  <c r="H18" i="11"/>
  <c r="O2" i="11"/>
  <c r="O4" i="11"/>
  <c r="O5" i="11"/>
  <c r="O9" i="11"/>
  <c r="O11" i="11"/>
  <c r="O12" i="11"/>
  <c r="O18" i="11"/>
  <c r="O20" i="11"/>
  <c r="H5" i="10"/>
  <c r="H6" i="10"/>
  <c r="H7" i="10"/>
  <c r="G4" i="10"/>
  <c r="G5" i="10"/>
  <c r="G6" i="10"/>
  <c r="G7" i="10"/>
  <c r="N4" i="10"/>
  <c r="N5" i="10"/>
  <c r="N6" i="10"/>
  <c r="N7" i="10"/>
  <c r="N8" i="10"/>
  <c r="N9" i="10"/>
  <c r="M4" i="10"/>
  <c r="M7" i="10"/>
  <c r="M8" i="10"/>
  <c r="M9" i="10"/>
  <c r="E9" i="10"/>
  <c r="H9" i="10" s="1"/>
  <c r="E8" i="10"/>
  <c r="H8" i="10" s="1"/>
  <c r="E7" i="10"/>
  <c r="E6" i="10"/>
  <c r="E5" i="10"/>
  <c r="E4" i="10"/>
  <c r="H4" i="10" s="1"/>
  <c r="E3" i="10"/>
  <c r="H3" i="10" s="1"/>
  <c r="E2" i="10"/>
  <c r="G2" i="10" s="1"/>
  <c r="F7" i="18" l="1"/>
  <c r="F8" i="18"/>
  <c r="F6" i="18"/>
  <c r="F5" i="18"/>
  <c r="F4" i="18"/>
  <c r="E6" i="18"/>
  <c r="E5" i="18"/>
  <c r="E8" i="18"/>
  <c r="E7" i="18"/>
  <c r="E4" i="18"/>
  <c r="V2" i="15"/>
  <c r="U2" i="15"/>
  <c r="Z2" i="15"/>
  <c r="W2" i="15"/>
  <c r="Y2" i="15"/>
  <c r="X2" i="15"/>
  <c r="X2" i="14"/>
  <c r="W2" i="14"/>
  <c r="Y2" i="14"/>
  <c r="Z2" i="14"/>
  <c r="U2" i="14"/>
  <c r="V2" i="14"/>
  <c r="W2" i="13"/>
  <c r="X2" i="13"/>
  <c r="Z2" i="13"/>
  <c r="Y2" i="13"/>
  <c r="V2" i="13"/>
  <c r="U2" i="13"/>
  <c r="Z23" i="12"/>
  <c r="F14" i="18"/>
  <c r="W9" i="12"/>
  <c r="Z8" i="12"/>
  <c r="Z35" i="12"/>
  <c r="Z43" i="12"/>
  <c r="Z30" i="12"/>
  <c r="W49" i="12"/>
  <c r="W14" i="12"/>
  <c r="Z36" i="12"/>
  <c r="Z50" i="12"/>
  <c r="F15" i="18"/>
  <c r="W50" i="12"/>
  <c r="Z29" i="12"/>
  <c r="W15" i="12"/>
  <c r="W35" i="12"/>
  <c r="W42" i="12"/>
  <c r="W36" i="12"/>
  <c r="W23" i="12"/>
  <c r="Z9" i="12"/>
  <c r="F13" i="18"/>
  <c r="W29" i="12"/>
  <c r="Z49" i="12"/>
  <c r="Z42" i="12"/>
  <c r="W30" i="12"/>
  <c r="F9" i="18"/>
  <c r="Z24" i="12"/>
  <c r="Z14" i="12"/>
  <c r="F10" i="18"/>
  <c r="Z15" i="12"/>
  <c r="F12" i="18"/>
  <c r="W24" i="12"/>
  <c r="W43" i="12"/>
  <c r="F11" i="18"/>
  <c r="W8" i="12"/>
  <c r="E15" i="18"/>
  <c r="Y28" i="12"/>
  <c r="U24" i="12"/>
  <c r="X31" i="12"/>
  <c r="E10" i="18"/>
  <c r="U14" i="12"/>
  <c r="E14" i="18"/>
  <c r="X7" i="12"/>
  <c r="U49" i="12"/>
  <c r="X17" i="12"/>
  <c r="Y29" i="12"/>
  <c r="X49" i="12"/>
  <c r="Y43" i="12"/>
  <c r="X9" i="12"/>
  <c r="E9" i="18"/>
  <c r="E13" i="18"/>
  <c r="Y40" i="12"/>
  <c r="Y32" i="12"/>
  <c r="Y31" i="12"/>
  <c r="V30" i="12"/>
  <c r="U36" i="12"/>
  <c r="X21" i="12"/>
  <c r="V14" i="12"/>
  <c r="V36" i="12"/>
  <c r="X38" i="12"/>
  <c r="X28" i="12"/>
  <c r="X22" i="12"/>
  <c r="Y27" i="12"/>
  <c r="Y2" i="12"/>
  <c r="V35" i="12"/>
  <c r="X43" i="12"/>
  <c r="Y9" i="12"/>
  <c r="X34" i="12"/>
  <c r="X29" i="12"/>
  <c r="Y26" i="12"/>
  <c r="Y15" i="12"/>
  <c r="X15" i="12"/>
  <c r="Y45" i="12"/>
  <c r="X37" i="12"/>
  <c r="V29" i="12"/>
  <c r="Y4" i="12"/>
  <c r="V43" i="12"/>
  <c r="X11" i="12"/>
  <c r="X3" i="12"/>
  <c r="X40" i="12"/>
  <c r="Y39" i="12"/>
  <c r="Y36" i="12"/>
  <c r="Y20" i="12"/>
  <c r="X16" i="12"/>
  <c r="Y35" i="12"/>
  <c r="Y14" i="12"/>
  <c r="Y5" i="12"/>
  <c r="U23" i="12"/>
  <c r="Y44" i="12"/>
  <c r="V24" i="12"/>
  <c r="V15" i="12"/>
  <c r="X2" i="12"/>
  <c r="X30" i="12"/>
  <c r="U35" i="12"/>
  <c r="Y41" i="12"/>
  <c r="Y50" i="12"/>
  <c r="Y46" i="12"/>
  <c r="X24" i="12"/>
  <c r="X5" i="12"/>
  <c r="U15" i="12"/>
  <c r="U42" i="12"/>
  <c r="Y6" i="12"/>
  <c r="X36" i="12"/>
  <c r="X47" i="12"/>
  <c r="Y30" i="12"/>
  <c r="V42" i="12"/>
  <c r="U29" i="12"/>
  <c r="Y49" i="12"/>
  <c r="V9" i="12"/>
  <c r="Y21" i="12"/>
  <c r="Y24" i="12"/>
  <c r="X23" i="12"/>
  <c r="Y19" i="12"/>
  <c r="Y8" i="12"/>
  <c r="V49" i="12"/>
  <c r="X50" i="12"/>
  <c r="Y37" i="12"/>
  <c r="Y23" i="12"/>
  <c r="Y38" i="12"/>
  <c r="V23" i="12"/>
  <c r="U50" i="12"/>
  <c r="X20" i="12"/>
  <c r="X45" i="12"/>
  <c r="Y25" i="12"/>
  <c r="Y47" i="12"/>
  <c r="E12" i="18"/>
  <c r="Y33" i="12"/>
  <c r="U43" i="12"/>
  <c r="E11" i="18"/>
  <c r="Y42" i="12"/>
  <c r="Y3" i="12"/>
  <c r="X4" i="12"/>
  <c r="X6" i="12"/>
  <c r="Y13" i="12"/>
  <c r="X25" i="12"/>
  <c r="X26" i="12"/>
  <c r="U8" i="12"/>
  <c r="X42" i="12"/>
  <c r="Y7" i="12"/>
  <c r="X41" i="12"/>
  <c r="V50" i="12"/>
  <c r="Y18" i="12"/>
  <c r="V8" i="12"/>
  <c r="X13" i="12"/>
  <c r="X8" i="12"/>
  <c r="X32" i="12"/>
  <c r="X35" i="12"/>
  <c r="Y22" i="12"/>
  <c r="X39" i="12"/>
  <c r="X27" i="12"/>
  <c r="Y17" i="12"/>
  <c r="X10" i="12"/>
  <c r="X12" i="12"/>
  <c r="X19" i="12"/>
  <c r="Y16" i="12"/>
  <c r="Y11" i="12"/>
  <c r="U9" i="12"/>
  <c r="U30" i="12"/>
  <c r="Y34" i="12"/>
  <c r="X18" i="12"/>
  <c r="X33" i="12"/>
  <c r="Y10" i="12"/>
  <c r="X46" i="12"/>
  <c r="X44" i="12"/>
  <c r="Y12" i="12"/>
  <c r="X14" i="12"/>
  <c r="U10" i="12"/>
  <c r="U4" i="12"/>
  <c r="U19" i="12"/>
  <c r="U46" i="12"/>
  <c r="U25" i="12"/>
  <c r="U47" i="12"/>
  <c r="U39" i="12"/>
  <c r="U13" i="12"/>
  <c r="U27" i="12"/>
  <c r="U21" i="12"/>
  <c r="U33" i="12"/>
  <c r="U7" i="12"/>
  <c r="U44" i="12"/>
  <c r="U41" i="12"/>
  <c r="U5" i="12"/>
  <c r="U18" i="12"/>
  <c r="U17" i="12"/>
  <c r="U45" i="12"/>
  <c r="U38" i="12"/>
  <c r="U11" i="12"/>
  <c r="U3" i="12"/>
  <c r="U32" i="12"/>
  <c r="U26" i="12"/>
  <c r="U12" i="12"/>
  <c r="U22" i="12"/>
  <c r="U2" i="12"/>
  <c r="U40" i="12"/>
  <c r="U31" i="12"/>
  <c r="U28" i="12"/>
  <c r="U48" i="12"/>
  <c r="U16" i="12"/>
  <c r="U34" i="12"/>
  <c r="U6" i="12"/>
  <c r="U20" i="12"/>
  <c r="U37" i="12"/>
  <c r="Z40" i="11"/>
  <c r="Z32" i="11"/>
  <c r="W33" i="11"/>
  <c r="Z39" i="11"/>
  <c r="Z33" i="11"/>
  <c r="W40" i="11"/>
  <c r="W39" i="11"/>
  <c r="W32" i="11"/>
  <c r="U39" i="11"/>
  <c r="X40" i="11"/>
  <c r="Y33" i="11"/>
  <c r="U40" i="11"/>
  <c r="X32" i="11"/>
  <c r="V39" i="11"/>
  <c r="X33" i="11"/>
  <c r="Y39" i="11"/>
  <c r="V33" i="11"/>
  <c r="X39" i="11"/>
  <c r="V40" i="11"/>
  <c r="U33" i="11"/>
  <c r="Y32" i="11"/>
  <c r="Y40" i="11"/>
  <c r="V32" i="11"/>
  <c r="U32" i="11"/>
  <c r="Y25" i="11"/>
  <c r="X26" i="11"/>
  <c r="V26" i="11"/>
  <c r="V25" i="11"/>
  <c r="Y26" i="11"/>
  <c r="U26" i="11"/>
  <c r="U25" i="11"/>
  <c r="X25" i="11"/>
  <c r="Z26" i="11"/>
  <c r="W25" i="11"/>
  <c r="W26" i="11"/>
  <c r="Z25" i="11"/>
  <c r="V16" i="11"/>
  <c r="X17" i="11"/>
  <c r="U16" i="11"/>
  <c r="Y16" i="11"/>
  <c r="Y17" i="11"/>
  <c r="V17" i="11"/>
  <c r="U17" i="11"/>
  <c r="X16" i="11"/>
  <c r="W17" i="11"/>
  <c r="W16" i="11"/>
  <c r="Z16" i="11"/>
  <c r="Z17" i="11"/>
  <c r="X27" i="11"/>
  <c r="X31" i="11"/>
  <c r="X14" i="11"/>
  <c r="X22" i="11"/>
  <c r="X30" i="11"/>
  <c r="X4" i="11"/>
  <c r="X23" i="11"/>
  <c r="X34" i="11"/>
  <c r="X21" i="11"/>
  <c r="X9" i="11"/>
  <c r="X38" i="11"/>
  <c r="X29" i="11"/>
  <c r="X6" i="11"/>
  <c r="X11" i="11"/>
  <c r="X5" i="11"/>
  <c r="X3" i="11"/>
  <c r="X19" i="11"/>
  <c r="X35" i="11"/>
  <c r="X7" i="11"/>
  <c r="X8" i="11"/>
  <c r="X10" i="11"/>
  <c r="X28" i="11"/>
  <c r="X15" i="11"/>
  <c r="X37" i="11"/>
  <c r="X2" i="11"/>
  <c r="X24" i="11"/>
  <c r="X36" i="11"/>
  <c r="X20" i="11"/>
  <c r="X18" i="11"/>
  <c r="X13" i="11"/>
  <c r="X12" i="11"/>
  <c r="W8" i="11"/>
  <c r="Z8" i="11"/>
  <c r="Y8" i="11"/>
  <c r="V8" i="11"/>
  <c r="U8" i="11"/>
  <c r="Y12" i="11"/>
  <c r="Y13" i="11"/>
  <c r="U27" i="11"/>
  <c r="U22" i="11"/>
  <c r="U12" i="11"/>
  <c r="U15" i="11"/>
  <c r="Y10" i="11"/>
  <c r="Y29" i="11"/>
  <c r="Y30" i="11"/>
  <c r="Y35" i="11"/>
  <c r="U38" i="11"/>
  <c r="U19" i="11"/>
  <c r="U29" i="11"/>
  <c r="Y34" i="11"/>
  <c r="Y27" i="11"/>
  <c r="Y37" i="11"/>
  <c r="U9" i="11"/>
  <c r="Y22" i="11"/>
  <c r="Y21" i="11"/>
  <c r="Y9" i="11"/>
  <c r="U37" i="11"/>
  <c r="Y11" i="11"/>
  <c r="U2" i="11"/>
  <c r="U4" i="11"/>
  <c r="U21" i="11"/>
  <c r="U28" i="11"/>
  <c r="Y24" i="11"/>
  <c r="U20" i="11"/>
  <c r="Y36" i="11"/>
  <c r="Y18" i="11"/>
  <c r="Y6" i="11"/>
  <c r="U30" i="11"/>
  <c r="Y7" i="11"/>
  <c r="U5" i="11"/>
  <c r="U36" i="11"/>
  <c r="Y19" i="11"/>
  <c r="U24" i="11"/>
  <c r="U35" i="11"/>
  <c r="Y3" i="11"/>
  <c r="Y20" i="11"/>
  <c r="Y23" i="11"/>
  <c r="U14" i="11"/>
  <c r="Y5" i="11"/>
  <c r="U6" i="11"/>
  <c r="U18" i="11"/>
  <c r="U10" i="11"/>
  <c r="Y2" i="11"/>
  <c r="Y28" i="11"/>
  <c r="U3" i="11"/>
  <c r="Y14" i="11"/>
  <c r="Y4" i="11"/>
  <c r="Y38" i="11"/>
  <c r="U23" i="11"/>
  <c r="U11" i="11"/>
  <c r="Y31" i="11"/>
  <c r="U7" i="11"/>
  <c r="Y15" i="11"/>
  <c r="U31" i="11"/>
  <c r="U34" i="11"/>
  <c r="U13" i="11"/>
  <c r="V7" i="11"/>
  <c r="W7" i="11"/>
  <c r="Z7" i="11"/>
  <c r="Z45" i="12"/>
  <c r="W45" i="12"/>
  <c r="V45" i="12"/>
  <c r="V38" i="12"/>
  <c r="W38" i="12"/>
  <c r="Z38" i="12"/>
  <c r="V32" i="12"/>
  <c r="Z32" i="12"/>
  <c r="W32" i="12"/>
  <c r="W26" i="12"/>
  <c r="Z26" i="12"/>
  <c r="V26" i="12"/>
  <c r="V17" i="12"/>
  <c r="Z17" i="12"/>
  <c r="W17" i="12"/>
  <c r="W11" i="12"/>
  <c r="Z11" i="12"/>
  <c r="V11" i="12"/>
  <c r="V20" i="12"/>
  <c r="V46" i="12"/>
  <c r="V40" i="12"/>
  <c r="V3" i="12"/>
  <c r="W3" i="12"/>
  <c r="Z3" i="12"/>
  <c r="V27" i="12"/>
  <c r="V13" i="12"/>
  <c r="V34" i="12"/>
  <c r="V22" i="12"/>
  <c r="V31" i="12"/>
  <c r="V44" i="12"/>
  <c r="V4" i="12"/>
  <c r="V5" i="12"/>
  <c r="V37" i="12"/>
  <c r="V25" i="12"/>
  <c r="V19" i="12"/>
  <c r="V41" i="12"/>
  <c r="V2" i="12"/>
  <c r="V18" i="12"/>
  <c r="V28" i="12"/>
  <c r="V21" i="12"/>
  <c r="V33" i="12"/>
  <c r="V7" i="12"/>
  <c r="V12" i="12"/>
  <c r="V39" i="12"/>
  <c r="V6" i="12"/>
  <c r="V10" i="12"/>
  <c r="V16" i="12"/>
  <c r="V48" i="12"/>
  <c r="V47" i="12"/>
  <c r="V3" i="11"/>
  <c r="V4" i="11"/>
  <c r="V5" i="11"/>
  <c r="V6" i="11"/>
  <c r="V2" i="11"/>
  <c r="V12" i="11"/>
  <c r="V22" i="11"/>
  <c r="V34" i="11"/>
  <c r="V13" i="11"/>
  <c r="V23" i="11"/>
  <c r="V35" i="11"/>
  <c r="V14" i="11"/>
  <c r="V24" i="11"/>
  <c r="V36" i="11"/>
  <c r="V15" i="11"/>
  <c r="V27" i="11"/>
  <c r="V37" i="11"/>
  <c r="V29" i="11"/>
  <c r="V18" i="11"/>
  <c r="V28" i="11"/>
  <c r="V38" i="11"/>
  <c r="V9" i="11"/>
  <c r="V10" i="11"/>
  <c r="V20" i="11"/>
  <c r="V30" i="11"/>
  <c r="V11" i="11"/>
  <c r="V21" i="11"/>
  <c r="V31" i="11"/>
  <c r="V19" i="11"/>
  <c r="Z35" i="11"/>
  <c r="W35" i="11"/>
  <c r="Z28" i="11"/>
  <c r="W28" i="11"/>
  <c r="Z19" i="11"/>
  <c r="W19" i="11"/>
  <c r="W10" i="11"/>
  <c r="Z10" i="11"/>
  <c r="W3" i="11"/>
  <c r="Z3" i="11"/>
  <c r="W6" i="12"/>
  <c r="W12" i="12"/>
  <c r="Z4" i="12"/>
  <c r="Z5" i="12"/>
  <c r="W33" i="12"/>
  <c r="Z12" i="12"/>
  <c r="Z13" i="12"/>
  <c r="Z19" i="12"/>
  <c r="Z46" i="12"/>
  <c r="W13" i="12"/>
  <c r="Z10" i="12"/>
  <c r="Z41" i="12"/>
  <c r="Z22" i="12"/>
  <c r="W7" i="12"/>
  <c r="W21" i="12"/>
  <c r="W16" i="12"/>
  <c r="W37" i="12"/>
  <c r="Z2" i="12"/>
  <c r="W41" i="12"/>
  <c r="W4" i="12"/>
  <c r="Z16" i="12"/>
  <c r="Z37" i="12"/>
  <c r="W25" i="12"/>
  <c r="Z28" i="12"/>
  <c r="W39" i="12"/>
  <c r="W40" i="12"/>
  <c r="W47" i="12"/>
  <c r="Z40" i="12"/>
  <c r="W22" i="12"/>
  <c r="Z47" i="12"/>
  <c r="W27" i="12"/>
  <c r="W46" i="12"/>
  <c r="W2" i="12"/>
  <c r="W34" i="12"/>
  <c r="Z33" i="12"/>
  <c r="W28" i="12"/>
  <c r="Z7" i="12"/>
  <c r="Z18" i="12"/>
  <c r="Z48" i="12"/>
  <c r="W20" i="12"/>
  <c r="W44" i="12"/>
  <c r="W31" i="12"/>
  <c r="Z20" i="12"/>
  <c r="Z34" i="12"/>
  <c r="W19" i="12"/>
  <c r="Z39" i="12"/>
  <c r="W10" i="12"/>
  <c r="Z25" i="12"/>
  <c r="W18" i="12"/>
  <c r="W5" i="12"/>
  <c r="Z6" i="12"/>
  <c r="Z27" i="12"/>
  <c r="W48" i="12"/>
  <c r="Z21" i="12"/>
  <c r="Z44" i="12"/>
  <c r="Z31" i="12"/>
  <c r="Z13" i="11"/>
  <c r="Z37" i="11"/>
  <c r="Z23" i="11"/>
  <c r="Z12" i="11"/>
  <c r="W36" i="11"/>
  <c r="W22" i="11"/>
  <c r="W11" i="11"/>
  <c r="Z36" i="11"/>
  <c r="Z22" i="11"/>
  <c r="Z11" i="11"/>
  <c r="W34" i="11"/>
  <c r="W21" i="11"/>
  <c r="W9" i="11"/>
  <c r="Z34" i="11"/>
  <c r="Z21" i="11"/>
  <c r="Z9" i="11"/>
  <c r="W31" i="11"/>
  <c r="W20" i="11"/>
  <c r="W6" i="11"/>
  <c r="Z31" i="11"/>
  <c r="Z20" i="11"/>
  <c r="Z6" i="11"/>
  <c r="W30" i="11"/>
  <c r="W18" i="11"/>
  <c r="Z30" i="11"/>
  <c r="Z18" i="11"/>
  <c r="W29" i="11"/>
  <c r="W15" i="11"/>
  <c r="W4" i="11"/>
  <c r="Z29" i="11"/>
  <c r="Z15" i="11"/>
  <c r="Z4" i="11"/>
  <c r="W27" i="11"/>
  <c r="W14" i="11"/>
  <c r="W2" i="11"/>
  <c r="Z27" i="11"/>
  <c r="Z14" i="11"/>
  <c r="Z2" i="11"/>
  <c r="W24" i="11"/>
  <c r="W13" i="11"/>
  <c r="W38" i="11"/>
  <c r="Z38" i="11"/>
  <c r="Z24" i="11"/>
  <c r="W37" i="11"/>
  <c r="W23" i="11"/>
  <c r="W12" i="11"/>
  <c r="Z5" i="11"/>
  <c r="W5" i="11"/>
  <c r="M2" i="10"/>
  <c r="G3" i="10"/>
  <c r="O7" i="10" s="1"/>
  <c r="P7" i="10" s="1"/>
  <c r="H2" i="10"/>
  <c r="O3" i="10" s="1"/>
  <c r="G9" i="10"/>
  <c r="G8" i="10"/>
  <c r="O2" i="10"/>
  <c r="O9" i="10"/>
  <c r="P9" i="10" s="1"/>
  <c r="O8" i="10"/>
  <c r="P8" i="10" s="1"/>
  <c r="O6" i="10"/>
  <c r="O4" i="10"/>
  <c r="P4" i="10" s="1"/>
  <c r="M6" i="10"/>
  <c r="M5" i="10"/>
  <c r="N3" i="10"/>
  <c r="M3" i="10"/>
  <c r="N2" i="10"/>
  <c r="AA34" i="11" l="1" a="1"/>
  <c r="AA34" i="11" s="1"/>
  <c r="AA18" i="11" a="1"/>
  <c r="AA18" i="11" s="1"/>
  <c r="AA2" i="11" a="1"/>
  <c r="AA2" i="11" s="1"/>
  <c r="AA9" i="11" a="1"/>
  <c r="AA9" i="11" s="1"/>
  <c r="AA27" i="11" a="1"/>
  <c r="AA27" i="11" s="1"/>
  <c r="J4" i="18" a="1"/>
  <c r="J4" i="18" s="1"/>
  <c r="H4" i="18" a="1"/>
  <c r="H4" i="18" s="1"/>
  <c r="K4" i="18" a="1"/>
  <c r="K4" i="18" s="1"/>
  <c r="L4" i="18" a="1"/>
  <c r="L4" i="18" s="1"/>
  <c r="L5" i="18" a="1"/>
  <c r="L5" i="18" s="1"/>
  <c r="J5" i="18" a="1"/>
  <c r="J5" i="18" s="1"/>
  <c r="Q5" i="18" s="1"/>
  <c r="K5" i="18" a="1"/>
  <c r="K5" i="18" s="1"/>
  <c r="H5" i="18" a="1"/>
  <c r="H5" i="18" s="1"/>
  <c r="J6" i="18" a="1"/>
  <c r="J6" i="18" s="1"/>
  <c r="K6" i="18" a="1"/>
  <c r="K6" i="18" s="1"/>
  <c r="R6" i="18" s="1"/>
  <c r="H6" i="18" a="1"/>
  <c r="H6" i="18" s="1"/>
  <c r="L6" i="18" a="1"/>
  <c r="L6" i="18" s="1"/>
  <c r="J8" i="18" a="1"/>
  <c r="J8" i="18" s="1"/>
  <c r="H8" i="18" a="1"/>
  <c r="H8" i="18" s="1"/>
  <c r="K8" i="18" a="1"/>
  <c r="K8" i="18" s="1"/>
  <c r="R8" i="18" s="1"/>
  <c r="L8" i="18" a="1"/>
  <c r="L8" i="18" s="1"/>
  <c r="J7" i="18" a="1"/>
  <c r="J7" i="18" s="1"/>
  <c r="K7" i="18" a="1"/>
  <c r="K7" i="18" s="1"/>
  <c r="L7" i="18" a="1"/>
  <c r="L7" i="18" s="1"/>
  <c r="S7" i="18" s="1"/>
  <c r="H7" i="18" a="1"/>
  <c r="H7" i="18" s="1"/>
  <c r="I4" i="18" a="1"/>
  <c r="I4" i="18" s="1"/>
  <c r="G4" i="18" a="1"/>
  <c r="G4" i="18" s="1"/>
  <c r="I7" i="18" a="1"/>
  <c r="I7" i="18" s="1"/>
  <c r="G7" i="18" a="1"/>
  <c r="G7" i="18" s="1"/>
  <c r="N7" i="18" s="1"/>
  <c r="G8" i="18" a="1"/>
  <c r="G8" i="18" s="1"/>
  <c r="N8" i="18" s="1"/>
  <c r="I8" i="18" a="1"/>
  <c r="I8" i="18" s="1"/>
  <c r="G5" i="18" a="1"/>
  <c r="G5" i="18" s="1"/>
  <c r="I5" i="18" a="1"/>
  <c r="I5" i="18" s="1"/>
  <c r="P5" i="18" s="1"/>
  <c r="U5" i="18" s="1"/>
  <c r="Y5" i="18" s="1"/>
  <c r="G6" i="18" a="1"/>
  <c r="G6" i="18" s="1"/>
  <c r="I6" i="18" a="1"/>
  <c r="I6" i="18" s="1"/>
  <c r="P6" i="18" s="1"/>
  <c r="U6" i="18" s="1"/>
  <c r="Y6" i="18" s="1"/>
  <c r="L12" i="18" a="1"/>
  <c r="L12" i="18" s="1"/>
  <c r="H12" i="18" a="1"/>
  <c r="H12" i="18" s="1"/>
  <c r="J12" i="18" a="1"/>
  <c r="J12" i="18" s="1"/>
  <c r="K12" i="18" a="1"/>
  <c r="K12" i="18" s="1"/>
  <c r="I12" i="18" a="1"/>
  <c r="I12" i="18" s="1"/>
  <c r="P12" i="18" s="1"/>
  <c r="U12" i="18" s="1"/>
  <c r="Y12" i="18" s="1"/>
  <c r="G12" i="18" a="1"/>
  <c r="G12" i="18" s="1"/>
  <c r="G15" i="18" a="1"/>
  <c r="G15" i="18" s="1"/>
  <c r="N15" i="18" s="1"/>
  <c r="I15" i="18" a="1"/>
  <c r="I15" i="18" s="1"/>
  <c r="L15" i="18" a="1"/>
  <c r="L15" i="18" s="1"/>
  <c r="S15" i="18" s="1"/>
  <c r="K15" i="18" a="1"/>
  <c r="K15" i="18" s="1"/>
  <c r="H15" i="18" a="1"/>
  <c r="H15" i="18" s="1"/>
  <c r="J15" i="18" a="1"/>
  <c r="J15" i="18" s="1"/>
  <c r="G10" i="18" a="1"/>
  <c r="G10" i="18" s="1"/>
  <c r="I10" i="18" a="1"/>
  <c r="I10" i="18" s="1"/>
  <c r="P10" i="18" s="1"/>
  <c r="U10" i="18" s="1"/>
  <c r="Y10" i="18" s="1"/>
  <c r="J13" i="18" a="1"/>
  <c r="J13" i="18" s="1"/>
  <c r="Q13" i="18" s="1"/>
  <c r="L13" i="18" a="1"/>
  <c r="L13" i="18" s="1"/>
  <c r="K13" i="18" a="1"/>
  <c r="K13" i="18" s="1"/>
  <c r="H13" i="18" a="1"/>
  <c r="H13" i="18" s="1"/>
  <c r="I13" i="18" a="1"/>
  <c r="I13" i="18" s="1"/>
  <c r="G13" i="18" a="1"/>
  <c r="G13" i="18" s="1"/>
  <c r="K10" i="18" a="1"/>
  <c r="K10" i="18" s="1"/>
  <c r="L10" i="18" a="1"/>
  <c r="L10" i="18" s="1"/>
  <c r="S10" i="18" s="1"/>
  <c r="J10" i="18" a="1"/>
  <c r="J10" i="18" s="1"/>
  <c r="H10" i="18" a="1"/>
  <c r="H10" i="18" s="1"/>
  <c r="G9" i="18" a="1"/>
  <c r="G9" i="18" s="1"/>
  <c r="I9" i="18" a="1"/>
  <c r="I9" i="18" s="1"/>
  <c r="P9" i="18" s="1"/>
  <c r="U9" i="18" s="1"/>
  <c r="G14" i="18" a="1"/>
  <c r="G14" i="18" s="1"/>
  <c r="N14" i="18" s="1"/>
  <c r="I14" i="18" a="1"/>
  <c r="I14" i="18" s="1"/>
  <c r="L11" i="18" a="1"/>
  <c r="L11" i="18" s="1"/>
  <c r="H11" i="18" a="1"/>
  <c r="H11" i="18" s="1"/>
  <c r="K11" i="18" a="1"/>
  <c r="K11" i="18" s="1"/>
  <c r="R11" i="18" s="1"/>
  <c r="J11" i="18" a="1"/>
  <c r="J11" i="18" s="1"/>
  <c r="J9" i="18" a="1"/>
  <c r="J9" i="18" s="1"/>
  <c r="L9" i="18" a="1"/>
  <c r="L9" i="18" s="1"/>
  <c r="S9" i="18" s="1"/>
  <c r="K9" i="18" a="1"/>
  <c r="K9" i="18" s="1"/>
  <c r="H9" i="18" a="1"/>
  <c r="H9" i="18" s="1"/>
  <c r="L14" i="18" a="1"/>
  <c r="L14" i="18" s="1"/>
  <c r="K14" i="18" a="1"/>
  <c r="K14" i="18" s="1"/>
  <c r="R14" i="18" s="1"/>
  <c r="H14" i="18" a="1"/>
  <c r="H14" i="18" s="1"/>
  <c r="J14" i="18" a="1"/>
  <c r="J14" i="18" s="1"/>
  <c r="G11" i="18" a="1"/>
  <c r="G11" i="18" s="1"/>
  <c r="N11" i="18" s="1"/>
  <c r="I11" i="18" a="1"/>
  <c r="I11" i="18" s="1"/>
  <c r="N13" i="18"/>
  <c r="S12" i="18"/>
  <c r="P3" i="10"/>
  <c r="P6" i="10"/>
  <c r="P2" i="10"/>
  <c r="O5" i="10"/>
  <c r="P5" i="10" s="1"/>
  <c r="Y9" i="18" l="1"/>
  <c r="V6" i="18"/>
  <c r="Z6" i="18" s="1"/>
  <c r="N9" i="18"/>
  <c r="N25" i="18"/>
  <c r="P25" i="18"/>
  <c r="U25" i="18" s="1"/>
  <c r="Y25" i="18" s="1"/>
  <c r="P41" i="18"/>
  <c r="U41" i="18" s="1"/>
  <c r="Y41" i="18" s="1"/>
  <c r="N41" i="18"/>
  <c r="S19" i="18"/>
  <c r="O19" i="18"/>
  <c r="Q19" i="18"/>
  <c r="R19" i="18"/>
  <c r="R37" i="18"/>
  <c r="O37" i="18"/>
  <c r="S37" i="18"/>
  <c r="Q37" i="18"/>
  <c r="O28" i="18"/>
  <c r="Q28" i="18"/>
  <c r="S28" i="18"/>
  <c r="R28" i="18"/>
  <c r="P39" i="18"/>
  <c r="U39" i="18" s="1"/>
  <c r="N39" i="18"/>
  <c r="P20" i="18"/>
  <c r="U20" i="18" s="1"/>
  <c r="Y20" i="18" s="1"/>
  <c r="N20" i="18"/>
  <c r="N31" i="18"/>
  <c r="P31" i="18"/>
  <c r="U31" i="18" s="1"/>
  <c r="Y31" i="18" s="1"/>
  <c r="R36" i="18"/>
  <c r="S36" i="18"/>
  <c r="Q36" i="18"/>
  <c r="O36" i="18"/>
  <c r="R17" i="18"/>
  <c r="S17" i="18"/>
  <c r="Q17" i="18"/>
  <c r="O17" i="18"/>
  <c r="S35" i="18"/>
  <c r="O35" i="18"/>
  <c r="Q35" i="18"/>
  <c r="R35" i="18"/>
  <c r="Q33" i="18"/>
  <c r="R33" i="18"/>
  <c r="S33" i="18"/>
  <c r="O33" i="18"/>
  <c r="R41" i="18"/>
  <c r="Q41" i="18"/>
  <c r="S41" i="18"/>
  <c r="O41" i="18"/>
  <c r="R34" i="18"/>
  <c r="Q34" i="18"/>
  <c r="O34" i="18"/>
  <c r="S34" i="18"/>
  <c r="N18" i="18"/>
  <c r="P18" i="18"/>
  <c r="U18" i="18" s="1"/>
  <c r="Y18" i="18" s="1"/>
  <c r="N37" i="18"/>
  <c r="P37" i="18"/>
  <c r="U37" i="18" s="1"/>
  <c r="Y37" i="18" s="1"/>
  <c r="P21" i="18"/>
  <c r="U21" i="18" s="1"/>
  <c r="N21" i="18"/>
  <c r="P28" i="18"/>
  <c r="U28" i="18" s="1"/>
  <c r="Y28" i="18" s="1"/>
  <c r="N28" i="18"/>
  <c r="R24" i="18"/>
  <c r="S24" i="18"/>
  <c r="Q24" i="18"/>
  <c r="O24" i="18"/>
  <c r="N34" i="18"/>
  <c r="P34" i="18"/>
  <c r="U34" i="18" s="1"/>
  <c r="Y34" i="18" s="1"/>
  <c r="Q22" i="18"/>
  <c r="R22" i="18"/>
  <c r="S22" i="18"/>
  <c r="O22" i="18"/>
  <c r="S18" i="18"/>
  <c r="R18" i="18"/>
  <c r="O18" i="18"/>
  <c r="Q18" i="18"/>
  <c r="N36" i="18"/>
  <c r="P36" i="18"/>
  <c r="U36" i="18" s="1"/>
  <c r="Y36" i="18" s="1"/>
  <c r="O27" i="18"/>
  <c r="Q27" i="18"/>
  <c r="R27" i="18"/>
  <c r="S27" i="18"/>
  <c r="N33" i="18"/>
  <c r="P33" i="18"/>
  <c r="U33" i="18" s="1"/>
  <c r="Y33" i="18" s="1"/>
  <c r="O31" i="18"/>
  <c r="R31" i="18"/>
  <c r="S31" i="18"/>
  <c r="Q31" i="18"/>
  <c r="R38" i="18"/>
  <c r="O38" i="18"/>
  <c r="S38" i="18"/>
  <c r="Q38" i="18"/>
  <c r="N40" i="18"/>
  <c r="P40" i="18"/>
  <c r="U40" i="18" s="1"/>
  <c r="Y40" i="18" s="1"/>
  <c r="Q25" i="18"/>
  <c r="S25" i="18"/>
  <c r="R25" i="18"/>
  <c r="O25" i="18"/>
  <c r="R21" i="18"/>
  <c r="S21" i="18"/>
  <c r="Q21" i="18"/>
  <c r="O21" i="18"/>
  <c r="P27" i="18"/>
  <c r="U27" i="18" s="1"/>
  <c r="Y27" i="18" s="1"/>
  <c r="N27" i="18"/>
  <c r="P38" i="18"/>
  <c r="U38" i="18" s="1"/>
  <c r="Y38" i="18" s="1"/>
  <c r="N38" i="18"/>
  <c r="P32" i="18"/>
  <c r="U32" i="18" s="1"/>
  <c r="Y32" i="18" s="1"/>
  <c r="N32" i="18"/>
  <c r="N17" i="18"/>
  <c r="P17" i="18"/>
  <c r="U17" i="18" s="1"/>
  <c r="Y17" i="18" s="1"/>
  <c r="R23" i="18"/>
  <c r="Q23" i="18"/>
  <c r="S23" i="18"/>
  <c r="O23" i="18"/>
  <c r="Q29" i="18"/>
  <c r="S29" i="18"/>
  <c r="O29" i="18"/>
  <c r="R29" i="18"/>
  <c r="N35" i="18"/>
  <c r="P35" i="18"/>
  <c r="U35" i="18" s="1"/>
  <c r="Q30" i="18"/>
  <c r="O30" i="18"/>
  <c r="R30" i="18"/>
  <c r="S30" i="18"/>
  <c r="N30" i="18"/>
  <c r="P30" i="18"/>
  <c r="U30" i="18" s="1"/>
  <c r="Y30" i="18" s="1"/>
  <c r="Q39" i="18"/>
  <c r="O39" i="18"/>
  <c r="R39" i="18"/>
  <c r="S39" i="18"/>
  <c r="Q26" i="18"/>
  <c r="S26" i="18"/>
  <c r="O26" i="18"/>
  <c r="R26" i="18"/>
  <c r="N22" i="18"/>
  <c r="P22" i="18"/>
  <c r="U22" i="18" s="1"/>
  <c r="Y22" i="18" s="1"/>
  <c r="R40" i="18"/>
  <c r="O40" i="18"/>
  <c r="S40" i="18"/>
  <c r="Q40" i="18"/>
  <c r="P19" i="18"/>
  <c r="U19" i="18" s="1"/>
  <c r="Y19" i="18" s="1"/>
  <c r="N19" i="18"/>
  <c r="Q20" i="18"/>
  <c r="R20" i="18"/>
  <c r="S20" i="18"/>
  <c r="O20" i="18"/>
  <c r="P24" i="18"/>
  <c r="U24" i="18" s="1"/>
  <c r="Y24" i="18" s="1"/>
  <c r="N24" i="18"/>
  <c r="S32" i="18"/>
  <c r="Q32" i="18"/>
  <c r="O32" i="18"/>
  <c r="R32" i="18"/>
  <c r="N26" i="18"/>
  <c r="P26" i="18"/>
  <c r="U26" i="18" s="1"/>
  <c r="Y26" i="18" s="1"/>
  <c r="P29" i="18"/>
  <c r="U29" i="18" s="1"/>
  <c r="Y29" i="18" s="1"/>
  <c r="N29" i="18"/>
  <c r="N23" i="18"/>
  <c r="P23" i="18"/>
  <c r="U23" i="18" s="1"/>
  <c r="Y23" i="18" s="1"/>
  <c r="S16" i="18"/>
  <c r="R16" i="18"/>
  <c r="P11" i="18"/>
  <c r="S11" i="18"/>
  <c r="O9" i="18"/>
  <c r="Q8" i="18"/>
  <c r="S8" i="18"/>
  <c r="R12" i="18"/>
  <c r="S6" i="18"/>
  <c r="S5" i="18"/>
  <c r="Q11" i="18"/>
  <c r="N5" i="18"/>
  <c r="O8" i="18"/>
  <c r="Q6" i="18"/>
  <c r="O6" i="18"/>
  <c r="Q12" i="18"/>
  <c r="O12" i="18"/>
  <c r="R7" i="18"/>
  <c r="N12" i="18"/>
  <c r="O10" i="18"/>
  <c r="O7" i="18"/>
  <c r="Q7" i="18"/>
  <c r="Q10" i="18"/>
  <c r="R10" i="18"/>
  <c r="O11" i="18"/>
  <c r="S14" i="18"/>
  <c r="P8" i="18"/>
  <c r="O5" i="18"/>
  <c r="R5" i="18"/>
  <c r="Q4" i="18"/>
  <c r="Q14" i="18"/>
  <c r="P14" i="18"/>
  <c r="U14" i="18" s="1"/>
  <c r="Y14" i="18" s="1"/>
  <c r="O15" i="18"/>
  <c r="R15" i="18"/>
  <c r="N6" i="18"/>
  <c r="P7" i="18"/>
  <c r="U7" i="18" s="1"/>
  <c r="Y7" i="18" s="1"/>
  <c r="P15" i="18"/>
  <c r="U15" i="18" s="1"/>
  <c r="Y15" i="18" s="1"/>
  <c r="R9" i="18"/>
  <c r="N10" i="18"/>
  <c r="P13" i="18"/>
  <c r="U13" i="18" s="1"/>
  <c r="Y13" i="18" s="1"/>
  <c r="Q9" i="18"/>
  <c r="P16" i="18"/>
  <c r="U16" i="18" s="1"/>
  <c r="N16" i="18"/>
  <c r="O14" i="18"/>
  <c r="Q15" i="18"/>
  <c r="R13" i="18"/>
  <c r="S13" i="18"/>
  <c r="O13" i="18"/>
  <c r="Q16" i="18"/>
  <c r="O16" i="18"/>
  <c r="P4" i="18"/>
  <c r="N4" i="18"/>
  <c r="AJ4" i="18" l="1" a="1"/>
  <c r="AJ4" i="18" s="1"/>
  <c r="AG4" i="18" a="1"/>
  <c r="AG4" i="18" s="1"/>
  <c r="AI4" i="18" a="1"/>
  <c r="AI4" i="18" s="1"/>
  <c r="Y39" i="18"/>
  <c r="B10" i="19" a="1"/>
  <c r="B10" i="19" s="1"/>
  <c r="I10" i="19" a="1"/>
  <c r="I10" i="19" s="1"/>
  <c r="M10" i="19" a="1"/>
  <c r="M10" i="19" s="1"/>
  <c r="Y16" i="18"/>
  <c r="I7" i="19" a="1"/>
  <c r="I7" i="19" s="1"/>
  <c r="B7" i="19" a="1"/>
  <c r="B7" i="19" s="1"/>
  <c r="M7" i="19" a="1"/>
  <c r="M7" i="19" s="1"/>
  <c r="Y35" i="18"/>
  <c r="B9" i="19" a="1"/>
  <c r="B9" i="19" s="1"/>
  <c r="I9" i="19" a="1"/>
  <c r="I9" i="19" s="1"/>
  <c r="M9" i="19" a="1"/>
  <c r="M9" i="19" s="1"/>
  <c r="Y21" i="18"/>
  <c r="B8" i="19" a="1"/>
  <c r="B8" i="19" s="1"/>
  <c r="U4" i="18"/>
  <c r="V14" i="18"/>
  <c r="Z14" i="18" s="1"/>
  <c r="W6" i="18"/>
  <c r="AA6" i="18" s="1"/>
  <c r="V8" i="18"/>
  <c r="Z8" i="18" s="1"/>
  <c r="U8" i="18"/>
  <c r="Y8" i="18" s="1"/>
  <c r="V11" i="18"/>
  <c r="Z11" i="18" s="1"/>
  <c r="U11" i="18"/>
  <c r="V10" i="18"/>
  <c r="Z10" i="18" s="1"/>
  <c r="V26" i="18"/>
  <c r="Z26" i="18" s="1"/>
  <c r="V29" i="18"/>
  <c r="Z29" i="18" s="1"/>
  <c r="V31" i="18"/>
  <c r="Z31" i="18" s="1"/>
  <c r="V22" i="18"/>
  <c r="Z22" i="18" s="1"/>
  <c r="V13" i="18"/>
  <c r="Z13" i="18" s="1"/>
  <c r="V9" i="18"/>
  <c r="Z9" i="18" s="1"/>
  <c r="V33" i="18"/>
  <c r="Z33" i="18" s="1"/>
  <c r="V18" i="18"/>
  <c r="Z18" i="18" s="1"/>
  <c r="V35" i="18"/>
  <c r="Z35" i="18" s="1"/>
  <c r="V30" i="18"/>
  <c r="Z30" i="18" s="1"/>
  <c r="V17" i="18"/>
  <c r="Z17" i="18" s="1"/>
  <c r="V40" i="18"/>
  <c r="Z40" i="18" s="1"/>
  <c r="V39" i="18"/>
  <c r="Z39" i="18" s="1"/>
  <c r="V25" i="18"/>
  <c r="Z25" i="18" s="1"/>
  <c r="V38" i="18"/>
  <c r="Z38" i="18" s="1"/>
  <c r="V27" i="18"/>
  <c r="Z27" i="18" s="1"/>
  <c r="V37" i="18"/>
  <c r="Z37" i="18" s="1"/>
  <c r="V5" i="18"/>
  <c r="Z5" i="18" s="1"/>
  <c r="V21" i="18"/>
  <c r="Z21" i="18" s="1"/>
  <c r="V34" i="18"/>
  <c r="Z34" i="18" s="1"/>
  <c r="V15" i="18"/>
  <c r="Z15" i="18" s="1"/>
  <c r="V7" i="18"/>
  <c r="Z7" i="18" s="1"/>
  <c r="V16" i="18"/>
  <c r="Z16" i="18" s="1"/>
  <c r="V32" i="18"/>
  <c r="Z32" i="18" s="1"/>
  <c r="V20" i="18"/>
  <c r="Z20" i="18" s="1"/>
  <c r="V28" i="18"/>
  <c r="Z28" i="18" s="1"/>
  <c r="V19" i="18"/>
  <c r="Z19" i="18" s="1"/>
  <c r="V12" i="18"/>
  <c r="Z12" i="18" s="1"/>
  <c r="V23" i="18"/>
  <c r="Z23" i="18" s="1"/>
  <c r="V24" i="18"/>
  <c r="Z24" i="18" s="1"/>
  <c r="V41" i="18"/>
  <c r="Z41" i="18" s="1"/>
  <c r="V36" i="18"/>
  <c r="Z36" i="18" s="1"/>
  <c r="O4" i="18"/>
  <c r="AH4" i="18" s="1" a="1"/>
  <c r="AH4" i="18" s="1"/>
  <c r="R4" i="18"/>
  <c r="S4" i="18"/>
  <c r="I8" i="19" l="1" a="1"/>
  <c r="I8" i="19" s="1"/>
  <c r="AK4" i="18" a="1"/>
  <c r="Y11" i="18"/>
  <c r="I6" i="19" a="1"/>
  <c r="I6" i="19" s="1"/>
  <c r="B6" i="19" a="1"/>
  <c r="B6" i="19" s="1"/>
  <c r="Y4" i="18"/>
  <c r="B5" i="19" a="1"/>
  <c r="B5" i="19" s="1"/>
  <c r="W18" i="18"/>
  <c r="AA18" i="18" s="1"/>
  <c r="W41" i="18"/>
  <c r="AA41" i="18" s="1"/>
  <c r="W14" i="18"/>
  <c r="AA14" i="18" s="1"/>
  <c r="W8" i="18"/>
  <c r="AA8" i="18" s="1"/>
  <c r="W5" i="18"/>
  <c r="AA5" i="18" s="1"/>
  <c r="X6" i="18"/>
  <c r="AB6" i="18" s="1"/>
  <c r="W12" i="18"/>
  <c r="AA12" i="18" s="1"/>
  <c r="W28" i="18"/>
  <c r="AA28" i="18" s="1"/>
  <c r="W36" i="18"/>
  <c r="AA36" i="18" s="1"/>
  <c r="W10" i="18"/>
  <c r="AA10" i="18" s="1"/>
  <c r="W25" i="18"/>
  <c r="AA25" i="18" s="1"/>
  <c r="W9" i="18"/>
  <c r="AA9" i="18" s="1"/>
  <c r="W32" i="18"/>
  <c r="AA32" i="18" s="1"/>
  <c r="W40" i="18"/>
  <c r="AA40" i="18" s="1"/>
  <c r="W13" i="18"/>
  <c r="AA13" i="18" s="1"/>
  <c r="W33" i="18"/>
  <c r="AA33" i="18" s="1"/>
  <c r="W39" i="18"/>
  <c r="AA39" i="18" s="1"/>
  <c r="W24" i="18"/>
  <c r="AA24" i="18" s="1"/>
  <c r="W16" i="18"/>
  <c r="AA16" i="18" s="1"/>
  <c r="W37" i="18"/>
  <c r="AA37" i="18" s="1"/>
  <c r="W17" i="18"/>
  <c r="AA17" i="18" s="1"/>
  <c r="W22" i="18"/>
  <c r="AA22" i="18" s="1"/>
  <c r="W26" i="18"/>
  <c r="AA26" i="18" s="1"/>
  <c r="W19" i="18"/>
  <c r="AA19" i="18" s="1"/>
  <c r="W21" i="18"/>
  <c r="AA21" i="18" s="1"/>
  <c r="W20" i="18"/>
  <c r="AA20" i="18" s="1"/>
  <c r="W11" i="18"/>
  <c r="AA11" i="18" s="1"/>
  <c r="W23" i="18"/>
  <c r="AA23" i="18" s="1"/>
  <c r="W7" i="18"/>
  <c r="AA7" i="18" s="1"/>
  <c r="W27" i="18"/>
  <c r="AA27" i="18" s="1"/>
  <c r="W30" i="18"/>
  <c r="AA30" i="18" s="1"/>
  <c r="W31" i="18"/>
  <c r="AA31" i="18" s="1"/>
  <c r="W34" i="18"/>
  <c r="AA34" i="18" s="1"/>
  <c r="W15" i="18"/>
  <c r="AA15" i="18" s="1"/>
  <c r="W38" i="18"/>
  <c r="AA38" i="18" s="1"/>
  <c r="W35" i="18"/>
  <c r="AA35" i="18" s="1"/>
  <c r="W29" i="18"/>
  <c r="AA29" i="18" s="1"/>
  <c r="V4" i="18"/>
  <c r="Z4" i="18" s="1"/>
  <c r="I5" i="19" s="1" a="1"/>
  <c r="I5" i="19" s="1"/>
  <c r="AK4" i="18" l="1"/>
  <c r="AY4" i="18" a="1"/>
  <c r="AY4" i="18" s="1"/>
  <c r="B50" i="20" s="1" a="1"/>
  <c r="B50" i="20" s="1"/>
  <c r="E47" i="20" s="1"/>
  <c r="M8" i="19" a="1"/>
  <c r="M8" i="19" s="1"/>
  <c r="M6" i="19" a="1"/>
  <c r="M6" i="19" s="1"/>
  <c r="R9" i="19" a="1"/>
  <c r="R9" i="19" s="1"/>
  <c r="R5" i="19" a="1"/>
  <c r="R5" i="19" s="1"/>
  <c r="R7" i="19" a="1"/>
  <c r="R7" i="19" s="1"/>
  <c r="X41" i="18"/>
  <c r="AB41" i="18" s="1"/>
  <c r="R6" i="19" a="1"/>
  <c r="R6" i="19" s="1"/>
  <c r="R10" i="19" a="1"/>
  <c r="R10" i="19" s="1"/>
  <c r="R8" i="19" a="1"/>
  <c r="R8" i="19" s="1"/>
  <c r="X18" i="18"/>
  <c r="AB18" i="18" s="1"/>
  <c r="B11" i="19"/>
  <c r="E13" i="20"/>
  <c r="F13" i="20"/>
  <c r="E18" i="20"/>
  <c r="F18" i="20"/>
  <c r="E17" i="20"/>
  <c r="F17" i="20"/>
  <c r="E16" i="20"/>
  <c r="F16" i="20"/>
  <c r="E14" i="20"/>
  <c r="F14" i="20"/>
  <c r="E15" i="20"/>
  <c r="F15" i="20"/>
  <c r="D5" i="19"/>
  <c r="E5" i="19"/>
  <c r="C5" i="19"/>
  <c r="E10" i="19"/>
  <c r="D10" i="19"/>
  <c r="C10" i="19"/>
  <c r="E9" i="19"/>
  <c r="D9" i="19"/>
  <c r="C9" i="19"/>
  <c r="C8" i="19"/>
  <c r="E8" i="19"/>
  <c r="D8" i="19"/>
  <c r="X14" i="18"/>
  <c r="AB14" i="18" s="1"/>
  <c r="C6" i="19"/>
  <c r="D6" i="19"/>
  <c r="E6" i="19"/>
  <c r="E7" i="19"/>
  <c r="C7" i="19"/>
  <c r="D7" i="19"/>
  <c r="X5" i="18"/>
  <c r="AB5" i="18" s="1"/>
  <c r="X8" i="18"/>
  <c r="AB8" i="18" s="1"/>
  <c r="X38" i="18"/>
  <c r="AB38" i="18" s="1"/>
  <c r="X23" i="18"/>
  <c r="AB23" i="18" s="1"/>
  <c r="X31" i="18"/>
  <c r="AB31" i="18" s="1"/>
  <c r="X19" i="18"/>
  <c r="AB19" i="18" s="1"/>
  <c r="X32" i="18"/>
  <c r="AB32" i="18" s="1"/>
  <c r="X30" i="18"/>
  <c r="AB30" i="18" s="1"/>
  <c r="X11" i="18"/>
  <c r="AB11" i="18" s="1"/>
  <c r="X26" i="18"/>
  <c r="AB26" i="18" s="1"/>
  <c r="X36" i="18"/>
  <c r="AB36" i="18" s="1"/>
  <c r="X12" i="18"/>
  <c r="AB12" i="18" s="1"/>
  <c r="X34" i="18"/>
  <c r="AB34" i="18" s="1"/>
  <c r="W4" i="18"/>
  <c r="AA4" i="18" s="1"/>
  <c r="M5" i="19" s="1" a="1"/>
  <c r="M5" i="19" s="1"/>
  <c r="X39" i="18"/>
  <c r="AB39" i="18" s="1"/>
  <c r="X20" i="18"/>
  <c r="AB20" i="18" s="1"/>
  <c r="X16" i="18"/>
  <c r="AB16" i="18" s="1"/>
  <c r="X33" i="18"/>
  <c r="AB33" i="18" s="1"/>
  <c r="X40" i="18"/>
  <c r="AB40" i="18" s="1"/>
  <c r="X25" i="18"/>
  <c r="AB25" i="18" s="1"/>
  <c r="X29" i="18"/>
  <c r="AB29" i="18" s="1"/>
  <c r="X9" i="18"/>
  <c r="AB9" i="18" s="1"/>
  <c r="X35" i="18"/>
  <c r="AB35" i="18" s="1"/>
  <c r="X7" i="18"/>
  <c r="AB7" i="18" s="1"/>
  <c r="X21" i="18"/>
  <c r="AB21" i="18" s="1"/>
  <c r="X28" i="18"/>
  <c r="AB28" i="18" s="1"/>
  <c r="X17" i="18"/>
  <c r="AB17" i="18" s="1"/>
  <c r="X37" i="18"/>
  <c r="AB37" i="18" s="1"/>
  <c r="X13" i="18"/>
  <c r="AB13" i="18" s="1"/>
  <c r="X27" i="18"/>
  <c r="AB27" i="18" s="1"/>
  <c r="X15" i="18"/>
  <c r="AB15" i="18" s="1"/>
  <c r="X22" i="18"/>
  <c r="AB22" i="18" s="1"/>
  <c r="X24" i="18"/>
  <c r="AB24" i="18" s="1"/>
  <c r="X10" i="18"/>
  <c r="AB10" i="18" s="1"/>
  <c r="E46" i="20" l="1"/>
  <c r="E21" i="20" a="1"/>
  <c r="E21" i="20" s="1"/>
  <c r="E10" i="20"/>
  <c r="E7" i="20"/>
  <c r="E4" i="20"/>
  <c r="F10" i="20"/>
  <c r="F7" i="20"/>
  <c r="F4" i="20"/>
  <c r="I11" i="19"/>
  <c r="L7" i="19"/>
  <c r="K7" i="19"/>
  <c r="J7" i="19"/>
  <c r="L6" i="19"/>
  <c r="K6" i="19"/>
  <c r="J6" i="19"/>
  <c r="J5" i="19"/>
  <c r="L5" i="19"/>
  <c r="K5" i="19"/>
  <c r="K10" i="19"/>
  <c r="J10" i="19"/>
  <c r="L10" i="19"/>
  <c r="L9" i="19"/>
  <c r="K9" i="19"/>
  <c r="J9" i="19"/>
  <c r="K8" i="19"/>
  <c r="L8" i="19"/>
  <c r="J8" i="19"/>
  <c r="S6" i="19" a="1"/>
  <c r="S6" i="19" s="1"/>
  <c r="S8" i="19" a="1"/>
  <c r="S8" i="19" s="1"/>
  <c r="S10" i="19" a="1"/>
  <c r="S10" i="19" s="1"/>
  <c r="S5" i="19" a="1"/>
  <c r="S5" i="19" s="1"/>
  <c r="S7" i="19" a="1"/>
  <c r="S7" i="19" s="1"/>
  <c r="S9" i="19" a="1"/>
  <c r="S9" i="19" s="1"/>
  <c r="X4" i="18"/>
  <c r="AB4" i="18" s="1"/>
  <c r="M11" i="19" l="1"/>
  <c r="N7" i="19"/>
  <c r="O7" i="19"/>
  <c r="P7" i="19"/>
  <c r="P9" i="19"/>
  <c r="O9" i="19"/>
  <c r="N9" i="19"/>
  <c r="P6" i="19"/>
  <c r="O6" i="19"/>
  <c r="N6" i="19"/>
  <c r="P8" i="19"/>
  <c r="O8" i="19"/>
  <c r="N8" i="19"/>
  <c r="N10" i="19"/>
  <c r="O10" i="19"/>
  <c r="P10" i="19"/>
  <c r="P5" i="19"/>
  <c r="N5" i="19"/>
  <c r="O5" i="19"/>
  <c r="T6" i="19" a="1"/>
  <c r="T6" i="19" s="1"/>
  <c r="T8" i="19" a="1"/>
  <c r="T8" i="19" s="1"/>
  <c r="T10" i="19" a="1"/>
  <c r="T10" i="19" s="1"/>
  <c r="T5" i="19" a="1"/>
  <c r="T5" i="19" s="1"/>
  <c r="T9" i="19" a="1"/>
  <c r="T9" i="19" s="1"/>
  <c r="T7" i="19" a="1"/>
  <c r="T7" i="19" s="1"/>
  <c r="Q5" i="19" a="1"/>
  <c r="Q5" i="19" s="1"/>
  <c r="U6" i="19" a="1"/>
  <c r="U6" i="19" s="1"/>
  <c r="U8" i="19" a="1"/>
  <c r="U8" i="19" s="1"/>
  <c r="U10" i="19" a="1"/>
  <c r="U10" i="19" s="1"/>
  <c r="U5" i="19" a="1"/>
  <c r="U5" i="19" s="1"/>
  <c r="Q9" i="19" a="1"/>
  <c r="Q9" i="19" s="1"/>
  <c r="U7" i="19" a="1"/>
  <c r="U7" i="19" s="1"/>
  <c r="U9" i="19" a="1"/>
  <c r="U9" i="19" s="1"/>
  <c r="Q10" i="19" a="1"/>
  <c r="Q10" i="19" s="1"/>
  <c r="Q6" i="19" a="1"/>
  <c r="Q6" i="19" s="1"/>
  <c r="Q7" i="19" a="1"/>
  <c r="Q7" i="19" s="1"/>
  <c r="Q8" i="19" a="1"/>
  <c r="Q8" i="19"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<sst xmlns="http://schemas.openxmlformats.org/spreadsheetml/2006/main" count="1787" uniqueCount="844">
  <si>
    <t>Introduction</t>
  </si>
  <si>
    <t>As part of its Information Management Assessment offering, TNA has developed the M365 KIM Maturity Assessment Tool to help organisations subject to the Public Records Act evaluate the effectiveness of their information and records management practices within M365 environments.
The tool is based on the M365 Information Governance Maturity Model, maintained by the Information and Records Management Society (IRMS) through an international working group of national archives and records management specialists. This group provides oversight by continuously reviewing emerging M365 features, determining when updates are required, and conducting benchmarking exercises with the wider records management community to ensure that best practice definitions reflect current consensus. These benchmarking exercises give the tool collective legitimacy, grounded in what multiple Information Governance experts consider best practice. However, it is important to note that alternative approaches may also meet KIM requirements within individual organisations.
This version of the Assessment Tool represents the second iteration, built on the latest update of the M365 Information Governance Maturity Model. In addition to updated content, the tool now offers enhanced interactive functionality, including improved data visualisation and action planning features.</t>
  </si>
  <si>
    <t>M365 KIM Maturity Assessment Tool version 2.0</t>
  </si>
  <si>
    <t>Developed by The National Archives, UK</t>
  </si>
  <si>
    <t>Contact at ima@nationalarchives.gov.uk</t>
  </si>
  <si>
    <t>Organisational Details</t>
  </si>
  <si>
    <t>Department</t>
  </si>
  <si>
    <t>Date</t>
  </si>
  <si>
    <t>Contact</t>
  </si>
  <si>
    <t>Role</t>
  </si>
  <si>
    <t>Review Date</t>
  </si>
  <si>
    <t xml:space="preserve">ID </t>
  </si>
  <si>
    <t>Theme</t>
  </si>
  <si>
    <t>Question</t>
  </si>
  <si>
    <t>Current concat</t>
  </si>
  <si>
    <t>Goal concat</t>
  </si>
  <si>
    <t>Current Practice
(Select one)</t>
  </si>
  <si>
    <t>Improvement goal 
(Select one)</t>
  </si>
  <si>
    <t>Improvement timescale</t>
  </si>
  <si>
    <t>We will take the following action(s)…</t>
  </si>
  <si>
    <t>Comments</t>
  </si>
  <si>
    <t>No current</t>
  </si>
  <si>
    <t>Multiple Current</t>
  </si>
  <si>
    <t>No goal</t>
  </si>
  <si>
    <t>Inidividual goal no timescale</t>
  </si>
  <si>
    <t>Individual need following action</t>
  </si>
  <si>
    <t>Multiple Goals</t>
  </si>
  <si>
    <t>Goal &lt;= Current</t>
  </si>
  <si>
    <t>n/a -&gt; inadequate</t>
  </si>
  <si>
    <t>Goal but no timescale</t>
  </si>
  <si>
    <t>Custom selected but description not changed</t>
  </si>
  <si>
    <t>Custom level needed but not specified</t>
  </si>
  <si>
    <t>Timescale but no action</t>
  </si>
  <si>
    <t>G1</t>
  </si>
  <si>
    <t xml:space="preserve">Governance </t>
  </si>
  <si>
    <t>If you use Microsoft 365, do you have a committee or board to oversee the use, architecture and configuration of your Microsoft 365 tenant?  (NB, this is especially important if your Microsoft 365 tenant is shared by multiple organisations)</t>
  </si>
  <si>
    <t>G1(NA)</t>
  </si>
  <si>
    <t>Not applicable</t>
  </si>
  <si>
    <t>n/a</t>
  </si>
  <si>
    <t>Yes</t>
  </si>
  <si>
    <t>G1(A)</t>
  </si>
  <si>
    <t>We don't have a committee or a board, but our Microsoft 365 tenant has a clear ownership model. Issues and requests are difficult to raise and/or KIM/information governance needs are not always addressed.</t>
  </si>
  <si>
    <t>Inadequate</t>
  </si>
  <si>
    <t>G1(B)</t>
  </si>
  <si>
    <t>It is not clear who is responsible for overseeing our Microsoft 365 tenant.</t>
  </si>
  <si>
    <t>Next Year</t>
  </si>
  <si>
    <t>Next Two Years</t>
  </si>
  <si>
    <t>Long Term</t>
  </si>
  <si>
    <t>No Action</t>
  </si>
  <si>
    <t xml:space="preserve">G1(C) </t>
  </si>
  <si>
    <t>We have a committee / board who own and make decisions around the way our Microsoft 365 tenant is used, however the process of raising requests and changes with this board isn't clearly defined.</t>
  </si>
  <si>
    <t>G1(D)</t>
  </si>
  <si>
    <t>We have a committee / board who own and make decisions around the way that our Microsoft 365 tenant is used. This committee ensures that stakeholders (including knowledge and information managers, records managers, information security, governance and user representatives) are empowered to influence the way our organisation chooses to use Microsoft 365.</t>
  </si>
  <si>
    <t xml:space="preserve">Optimal </t>
  </si>
  <si>
    <t>G1(E)</t>
  </si>
  <si>
    <t>Custom [Overwrite this text if selected]</t>
  </si>
  <si>
    <t>[Select]</t>
  </si>
  <si>
    <t>G1(F)</t>
  </si>
  <si>
    <t>G2</t>
  </si>
  <si>
    <t xml:space="preserve">If you use OneDrive what happens to a user’s content when they leave your organisation? </t>
  </si>
  <si>
    <t>G2(NA)</t>
  </si>
  <si>
    <t>G2(A)</t>
  </si>
  <si>
    <t>The leaver's OneDrive account is automatically deleted after the user leaves the organisation. The leaver is expected to manually review and move copies of any content of value for retention elsewhere.</t>
  </si>
  <si>
    <t xml:space="preserve">G2(B) </t>
  </si>
  <si>
    <t>The leaver's OneDrive account is automatically deleted after the user leaves the organisation. OneDrive content is rarely if ever reviewed before deletion.</t>
  </si>
  <si>
    <t xml:space="preserve">G2(C) </t>
  </si>
  <si>
    <t>The leaver's OneDrive account is kept. We intend to introduce a plan in the future to manage information stored in the OneDrive accounts of former users.</t>
  </si>
  <si>
    <t>G2(D)</t>
  </si>
  <si>
    <t>The leaver's line manager can review the content and copy anything that needs to be kept, then the OneDrive account is automatically deleted.</t>
  </si>
  <si>
    <t>Adequate</t>
  </si>
  <si>
    <t>G2(E)</t>
  </si>
  <si>
    <t>We encourage users to move records elsewhere, and minimise storage of any content of value in OneDrive.</t>
  </si>
  <si>
    <t>G2(F)</t>
  </si>
  <si>
    <t>The leaver's OneDrive account is kept. We rely on retention policies/labels to delete content in OneDrive content.</t>
  </si>
  <si>
    <t>G2(G)</t>
  </si>
  <si>
    <t>G2(H)</t>
  </si>
  <si>
    <t>G3</t>
  </si>
  <si>
    <t xml:space="preserve">If you use Outlook, what happens to a user’s content when they leave your organisation? </t>
  </si>
  <si>
    <t>G3(NA)</t>
  </si>
  <si>
    <t>G3(A)</t>
  </si>
  <si>
    <t>The leaver's Outlook inbox is automatically deleted after the user leaves the organisation. Outlook content is rarely if ever reviewed before deletion.</t>
  </si>
  <si>
    <t>G3(B)</t>
  </si>
  <si>
    <t>The leaver's Outlook inbox is kept. We intend to introduce a plan in the future to manage information stored in the Outlook inboxes of former users.</t>
  </si>
  <si>
    <t>G3(C)</t>
  </si>
  <si>
    <t>The leaver's Outlook inbox is automatically deleted after the user leaves the organisation. The leaver is expected to manually review and move copies of any content of value for retention elsewhere.</t>
  </si>
  <si>
    <t>G3(D)</t>
  </si>
  <si>
    <t>The leaver's line manager can review the content and copy anything that needs to be kept, then the Outlook inbox is automatically deleted.</t>
  </si>
  <si>
    <t>G3(E)</t>
  </si>
  <si>
    <t>We encourage users to move records elsewhere, and minimise storage of any content of value in inboxes.</t>
  </si>
  <si>
    <t>G3(F)</t>
  </si>
  <si>
    <t xml:space="preserve">The leaver's Outlook inbox is kept. We rely on retention policies/labels to delete content in Outlook inboxes. </t>
  </si>
  <si>
    <t>G3(G)</t>
  </si>
  <si>
    <t>G3(H)</t>
  </si>
  <si>
    <t>G4</t>
  </si>
  <si>
    <t>How do you ensure that content stored in Microsoft 365 is included in your response to Information Rights Requests?</t>
  </si>
  <si>
    <t>G4(NA)</t>
  </si>
  <si>
    <t>G4(A)</t>
  </si>
  <si>
    <t>We have a largely manual process, which endeavours to include content stored in Microsoft 365 within Information Rights Requests.</t>
  </si>
  <si>
    <t>G4(B)</t>
  </si>
  <si>
    <t xml:space="preserve">We use a third-party Information Rights Request tool/process outside of Microsoft 365 to assist our response to Information Rights Requests. </t>
  </si>
  <si>
    <t>G4(C)</t>
  </si>
  <si>
    <t>We use Microsoft Priva's 'Subject Rights Request' capability to assist our response to Information Rights Requests.</t>
  </si>
  <si>
    <t>G4(D)</t>
  </si>
  <si>
    <t>We use Microsoft Purview's 'Content Search' or 'eDiscovery' capabilities to assist our response to Information Rights Requests.</t>
  </si>
  <si>
    <t>G4(E)</t>
  </si>
  <si>
    <t>G4(F)</t>
  </si>
  <si>
    <t>G5</t>
  </si>
  <si>
    <t xml:space="preserve">Are you actively monitoring upcoming changes to the Microsoft 365 platform so that you can prepare for their implications? </t>
  </si>
  <si>
    <t>G5(NA)</t>
  </si>
  <si>
    <t>G5(A)</t>
  </si>
  <si>
    <t>We (or an organisation working on our behalf) occasionally monitor the Message Center and/or Microsoft 365 road-map for upcoming changes. We sometimes identify changes before they appear in the tenancy, and often aren't able to assess the impact of each change.</t>
  </si>
  <si>
    <t>G5(B)</t>
  </si>
  <si>
    <t>We don't tend to monitor for upcoming changes in Microsoft 365</t>
  </si>
  <si>
    <t>G5(C)</t>
  </si>
  <si>
    <t>We (or an organisation working on our behalf) frequently monitor the Message Center and/or Microsoft 365 road-map for upcoming changes. We don't always identify changes before they appear in the tenancy, or aren't always able to fully assess the impact of each change.</t>
  </si>
  <si>
    <t>G5(D)</t>
  </si>
  <si>
    <t>We have a defined process for proactively monitoring changes in Microsoft 365 and considering their impact. The process assesses the Microsoft 365 road-map and Message Center among other sources. This process might be conducted internally, or by an organisation working on our behalf.</t>
  </si>
  <si>
    <t>G5(E)</t>
  </si>
  <si>
    <t>G5(F)</t>
  </si>
  <si>
    <t>PR1</t>
  </si>
  <si>
    <t>Provisioning</t>
  </si>
  <si>
    <t xml:space="preserve">If you use Teams and/or SharePoint sites, do you have a process that controls the creation of new sites? </t>
  </si>
  <si>
    <t>PR1(NA)</t>
  </si>
  <si>
    <t>PR1(A)</t>
  </si>
  <si>
    <t>Any user can freely create new Teams and/or SharePoint sites without any process or configuration</t>
  </si>
  <si>
    <t>PR1(B)</t>
  </si>
  <si>
    <t>We have provided staff with guidance on how they should manually configure their new Teams and/or SharePoint sites.</t>
  </si>
  <si>
    <t>PR1(C)</t>
  </si>
  <si>
    <t>We have provided staff with a pre-designed and configured structure of Teams and/or SharePoint sites. Typically, they are not able to request more</t>
  </si>
  <si>
    <t>PR1(D)</t>
  </si>
  <si>
    <t>We have a largely manual, or semi-automated process for requesting and configuring new Teams or SharePoint sites. Each new Site or Team is configured before users are given access to it. There might be an approval stage as part of this process.</t>
  </si>
  <si>
    <t>PR1(E)</t>
  </si>
  <si>
    <t>We have a fully automated process, which consistently creates and configures new Teams and/or SharePoint sites. There might be an approval stage as part of this process.</t>
  </si>
  <si>
    <t>PR1(F)</t>
  </si>
  <si>
    <t>PR1(G)</t>
  </si>
  <si>
    <t>PR2</t>
  </si>
  <si>
    <t>If you use Teams and/or SharePoint, how consistently is metadata applied to content?</t>
  </si>
  <si>
    <t>PR2(NA)</t>
  </si>
  <si>
    <t>PR2(A)</t>
  </si>
  <si>
    <t>We don't provide organisation-wide metadata in our Teams and/or SharePoint sites.</t>
  </si>
  <si>
    <t>PR2(B)</t>
  </si>
  <si>
    <t>We provide organisation-wide metadata for staff to use across all our Teams and/or SharePoint sites, however it isn't always reliably applied to content.</t>
  </si>
  <si>
    <t>PR2(C)</t>
  </si>
  <si>
    <t>We consistently apply metadata to content in Teams and/or SharePoint sites, making efforts to ensure that it is as relevant and contextual as possible. The vast majority of our content in Teams and/or SharePoint is well classified.</t>
  </si>
  <si>
    <t>PR2(D)</t>
  </si>
  <si>
    <t>PR2(E)</t>
  </si>
  <si>
    <t>PR3</t>
  </si>
  <si>
    <t xml:space="preserve">If you use Teams and/or SharePoint sites, are new sites configured for records management purposes as part of their creation process? </t>
  </si>
  <si>
    <t>PR3(NA)</t>
  </si>
  <si>
    <t>PR3(A)</t>
  </si>
  <si>
    <t>No, we ask staff to manually configure each new Team and/or Site before any records are managed.</t>
  </si>
  <si>
    <t>PR3(B)</t>
  </si>
  <si>
    <t>No, we rely on users correctly classifying content manually.</t>
  </si>
  <si>
    <t>PR3(C)</t>
  </si>
  <si>
    <t>No, we plan to assess Teams / SharePoint sites for potential records at a later date.</t>
  </si>
  <si>
    <t>PR3(D)</t>
  </si>
  <si>
    <t>No, we don't manage Microsoft 365 content as a record</t>
  </si>
  <si>
    <t>PR3(E)</t>
  </si>
  <si>
    <t>Partially, however there are still some manual steps for owners/users.</t>
  </si>
  <si>
    <t>PR3(F)</t>
  </si>
  <si>
    <t>Yes, all of the settings/configuration required for records to be managed are applied when the Team and/or Site is created, without any manual steps for owners/users</t>
  </si>
  <si>
    <t>PR3(G)</t>
  </si>
  <si>
    <t>PR3(H)</t>
  </si>
  <si>
    <t>PR4</t>
  </si>
  <si>
    <t xml:space="preserve">If you use Teams/SharePoint, how do you know which part of the organisation / business function owns a given Team or SharePoint site? </t>
  </si>
  <si>
    <t>PR4(NA)</t>
  </si>
  <si>
    <t>PR4(A)</t>
  </si>
  <si>
    <t>It is not clear who owns each Team and/or SharePoint site.</t>
  </si>
  <si>
    <t>PR4(B)</t>
  </si>
  <si>
    <t>A list of which Team and/or Site is owned by which part of the organisation / business function is maintained, allowing us to look up who is responsible for any given Team or Site</t>
  </si>
  <si>
    <t>PR4(C)</t>
  </si>
  <si>
    <t>Each Team and/or SharePoint site is clearly marked as being owned by part of the organisation / business function</t>
  </si>
  <si>
    <t>PR4(D)</t>
  </si>
  <si>
    <t>PR4(E)</t>
  </si>
  <si>
    <t>PR5</t>
  </si>
  <si>
    <t xml:space="preserve">If you use Microsoft Teams, what, if anything do you do to extend governance to Private Channels? </t>
  </si>
  <si>
    <t>PR5(NA)</t>
  </si>
  <si>
    <t>PR5(A)</t>
  </si>
  <si>
    <t>We allow users to create Private Channels, but currently don't have a process for extending governance to them</t>
  </si>
  <si>
    <t>PR5(B)</t>
  </si>
  <si>
    <t>We don't allow users to create Private Channels</t>
  </si>
  <si>
    <t>PR5(C)</t>
  </si>
  <si>
    <t>We have a process that identifies Private Channels and ensures that each Private Channel is configured to meet information governance needs (e.g. application of metadata, retention policies/labels)</t>
  </si>
  <si>
    <t>PR5(D)</t>
  </si>
  <si>
    <t>PR5(E)</t>
  </si>
  <si>
    <t xml:space="preserve">PR6 </t>
  </si>
  <si>
    <t xml:space="preserve">If you use Teams/SharePoint sites, do you impose naming conventions? </t>
  </si>
  <si>
    <t>PR6(NA)</t>
  </si>
  <si>
    <t xml:space="preserve">PR6(A) </t>
  </si>
  <si>
    <t>No, there are no restrictions or limitations placed on the name of Teams and/or SharePoint sites</t>
  </si>
  <si>
    <t>PR6(B)</t>
  </si>
  <si>
    <t>We allow users to freely name their Teams and/or SharePoint sites, but unacceptable names are identified during the process of approving the new site.</t>
  </si>
  <si>
    <t>PR6(C)</t>
  </si>
  <si>
    <t>We automatically apply a functional/organisational prefix/suffix to the names of our Teams and/or SharePoint sites. This prefix/suffix can help to attribute function or ownership.</t>
  </si>
  <si>
    <t>PR6(D)</t>
  </si>
  <si>
    <t>We fully control the internal names that are given to each Team and/or SharePoint site (e.g. potentially each Team is given its own unique ID)</t>
  </si>
  <si>
    <t>PR6(E)</t>
  </si>
  <si>
    <t>PR6(F)</t>
  </si>
  <si>
    <t>PR7</t>
  </si>
  <si>
    <t xml:space="preserve">If you use Microsoft Teams, how do you maintain Team Owners? </t>
  </si>
  <si>
    <t>PR7(NA)</t>
  </si>
  <si>
    <t>PR7(A)</t>
  </si>
  <si>
    <t>We do not enforce any controls over which users are able to be assigned as Team Owners</t>
  </si>
  <si>
    <t>PR7(B)</t>
  </si>
  <si>
    <t>We ensure that each Team has a minimum of two Owners and advise that new owners are appointed as needed</t>
  </si>
  <si>
    <t xml:space="preserve">PR7(C) </t>
  </si>
  <si>
    <t>We ensure that each Team has a minimum of two Owners and have introduced process to identify Teams with fewer owners and ensures that more are introduced</t>
  </si>
  <si>
    <t xml:space="preserve">PR7(D) </t>
  </si>
  <si>
    <t xml:space="preserve">We ensure that each Team has at least two Owners and ensure that an IM specialist is one of these Owners. Additionally, we provide Owners with training/guidance to ensure they understand the responsibilities of the role.  </t>
  </si>
  <si>
    <t xml:space="preserve">PR7(E) </t>
  </si>
  <si>
    <t xml:space="preserve">PR7(F) </t>
  </si>
  <si>
    <t>PE1</t>
  </si>
  <si>
    <t>Permissions</t>
  </si>
  <si>
    <t>If you use SharePoint/Teams sites, how do you manage external guest access to them?</t>
  </si>
  <si>
    <t>PE1(NA)</t>
  </si>
  <si>
    <t>PE1(A)</t>
  </si>
  <si>
    <t>Staff can invite external guests into any of their Teams and/or SharePoint sites</t>
  </si>
  <si>
    <t>PE1(B)</t>
  </si>
  <si>
    <t>Content in Teams and/or SharePoint cannot be shared externally</t>
  </si>
  <si>
    <t>PE1(C)</t>
  </si>
  <si>
    <t>Staff can only invite external guests to access content in less sensitive Teams and/or SharePoint Sites.</t>
  </si>
  <si>
    <t>PE1(D)</t>
  </si>
  <si>
    <t>Staff can only invite external guests to access content in less-sensitive Teams and/or SharePoint Sites. Additionally, we have introduced processes for periodically reviewing (and where needed revoking) external guest access.</t>
  </si>
  <si>
    <t>PE1(E)</t>
  </si>
  <si>
    <t>PE1(F)</t>
  </si>
  <si>
    <t>PE2</t>
  </si>
  <si>
    <t>If you use OneDrive for Business, how do you manage external guest access?</t>
  </si>
  <si>
    <t>PE2(NA)</t>
  </si>
  <si>
    <t>PE2(A)</t>
  </si>
  <si>
    <t>Staff can share content stored in OneDrive with external guests.</t>
  </si>
  <si>
    <t>PE2(B)</t>
  </si>
  <si>
    <t>Staff can share content stored in OneDrive with external guests, but are encouraged not to do so.</t>
  </si>
  <si>
    <t>PE2(C)</t>
  </si>
  <si>
    <t>Staff can share content stored in OneDrive with external guests. Additionally, we have introduced processes for staff to periodically review (and where needed revoke) external access to their content in OneDrive.</t>
  </si>
  <si>
    <t>PE2(D)</t>
  </si>
  <si>
    <t>Content in OneDrive cannot be shared externally. Staff are encouraged to share content from more appropriate locations (typically SharePoint and/or Teams).</t>
  </si>
  <si>
    <t>PE2(E)</t>
  </si>
  <si>
    <t>PE2(F)</t>
  </si>
  <si>
    <t>PE3</t>
  </si>
  <si>
    <t xml:space="preserve">When a user changes roles within your organisation, how do you ensure that they only have access to content related to the new role? </t>
  </si>
  <si>
    <t>PE3(NA)</t>
  </si>
  <si>
    <t>PE3(A)</t>
  </si>
  <si>
    <t>We trust that a member of staff can continue to access content relating to their previous role</t>
  </si>
  <si>
    <t>PE3(B)</t>
  </si>
  <si>
    <t>We rely on local Team and/or Site owners routinely checking their permissions and removing users who have changed roles manually.</t>
  </si>
  <si>
    <t>PE3(C)</t>
  </si>
  <si>
    <t>We make use of central permission groups (e.g. Active Directory), to allow us to remove SharePoint permissions from the user, however we rely on local Team Owners to remove users who have changed roles manually.</t>
  </si>
  <si>
    <t>PE3(D)</t>
  </si>
  <si>
    <t>We make use of central permission groups (e.g. Active Directory), to allow us to remove SharePoint permissions from the user, we also have a process for automatically removing the user from Teams related to their previous role.</t>
  </si>
  <si>
    <t>PE3(E)</t>
  </si>
  <si>
    <t>PE3(F)</t>
  </si>
  <si>
    <t>PE4</t>
  </si>
  <si>
    <t>How do you ensure that sensitive content is clearly identifiable?</t>
  </si>
  <si>
    <t>PE4(NA)</t>
  </si>
  <si>
    <t>PE4(A)</t>
  </si>
  <si>
    <t>We currently don't have a way of easily identifying our sensitive content.</t>
  </si>
  <si>
    <t>PE4(B)</t>
  </si>
  <si>
    <t>We have plans for applying Sensitivity labels to our content in the future.</t>
  </si>
  <si>
    <t>PE4(C)</t>
  </si>
  <si>
    <t>We use SharePoint metadata columns to tag sensitive content.</t>
  </si>
  <si>
    <t>PE4(D)</t>
  </si>
  <si>
    <t>We have made Sensitivity labels available to staff and they are asked to apply them to content manually.</t>
  </si>
  <si>
    <t>PE4(E)</t>
  </si>
  <si>
    <t>We have set default Sensitivity labels across our Document Libraries, based upon the relative sensitivity of the content stored within them.</t>
  </si>
  <si>
    <t>PE4(F)</t>
  </si>
  <si>
    <t>PE4(G)</t>
  </si>
  <si>
    <t>How do you prevent sensitive content from being accidently shared with people who shouldn't have access to it?</t>
  </si>
  <si>
    <t>PE5(NA)</t>
  </si>
  <si>
    <t>PE5(A)</t>
  </si>
  <si>
    <t xml:space="preserve">We have plans for applying Data Loss Prevention (DLP) to our content in the future. </t>
  </si>
  <si>
    <t>PE5(B)</t>
  </si>
  <si>
    <t>We rely on user permissions, policy and staff training to prevent content from being accidently shared with people who don't have access to it.</t>
  </si>
  <si>
    <t>PE5(C)</t>
  </si>
  <si>
    <t>We restrict approaches for sharing content externally, and encourage users to only share via approved processes and systems.</t>
  </si>
  <si>
    <t>PE5(D)</t>
  </si>
  <si>
    <t>We have applied Data Loss Prevention (DLP) to our files, which only allows authorised people to access information, depending upon its sensitivity.</t>
  </si>
  <si>
    <t>PE5(E)</t>
  </si>
  <si>
    <t>PE5(F)</t>
  </si>
  <si>
    <t>R1</t>
  </si>
  <si>
    <t xml:space="preserve">Retention </t>
  </si>
  <si>
    <t xml:space="preserve">What is your primary method for managing records in Microsoft 365? </t>
  </si>
  <si>
    <t>R1(NA)</t>
  </si>
  <si>
    <t>R1(A)</t>
  </si>
  <si>
    <t>SharePoint Record Center(s) [This is a legacy approach]</t>
  </si>
  <si>
    <t>R1(B)</t>
  </si>
  <si>
    <t>SharePoint's In-Place approach to records management [This is a legacy approach]</t>
  </si>
  <si>
    <t>R1(C)</t>
  </si>
  <si>
    <t>We do not manage any of our Microsoft 365 content as records</t>
  </si>
  <si>
    <t>R1(D)</t>
  </si>
  <si>
    <t>Export content outside of Microsoft 365 into another system for retention/disposition</t>
  </si>
  <si>
    <t>R1(E)</t>
  </si>
  <si>
    <t>Microsoft 365's retention policies</t>
  </si>
  <si>
    <t>R1(F)</t>
  </si>
  <si>
    <t>Microsoft 365's retention labels</t>
  </si>
  <si>
    <t>R1(G)</t>
  </si>
  <si>
    <t>We extend Microsoft 365 with a third-party records management product that  stores retention rules and periods in a separate database outside of our Microsoft 365 tenant.</t>
  </si>
  <si>
    <t>R1(H)</t>
  </si>
  <si>
    <t>We apply a combination of Microsoft 365 retention policies and retention labels</t>
  </si>
  <si>
    <t>R1(I)</t>
  </si>
  <si>
    <t>We extend Microsoft 365 with a third-party records management product that helps to automatically apply Microsoft's retention labels and policies to our content.</t>
  </si>
  <si>
    <t>R1(J)</t>
  </si>
  <si>
    <t>R1(K)</t>
  </si>
  <si>
    <t>R2</t>
  </si>
  <si>
    <t>If you use SharePoint Record Center/In Place Records Management, do you have any plans to move away from the legacy records management approach in the next couple of years? If so, what do you plan to move to?</t>
  </si>
  <si>
    <t>R2(NA)</t>
  </si>
  <si>
    <t>R2(A)</t>
  </si>
  <si>
    <t>No, we do not have any plans to move away from the legacy approach in the next couple of years</t>
  </si>
  <si>
    <t>R2(B)</t>
  </si>
  <si>
    <t>Yes, we are planning to procure another system outside of Microsoft 365 in the next couple of years.</t>
  </si>
  <si>
    <t>R2(C)</t>
  </si>
  <si>
    <t>Yes, we are planning to make use of retention policies / retention labels in the next couple of years</t>
  </si>
  <si>
    <t>R2(D)</t>
  </si>
  <si>
    <t>R2(E)</t>
  </si>
  <si>
    <t>R3</t>
  </si>
  <si>
    <t>Retention</t>
  </si>
  <si>
    <t xml:space="preserve">If you use Outlook, what is your primary approach to managing records? </t>
  </si>
  <si>
    <t>R3(NA)</t>
  </si>
  <si>
    <t>R3(A)</t>
  </si>
  <si>
    <t xml:space="preserve">We do not manage any of our Outlook content as records. </t>
  </si>
  <si>
    <t>R3(B)</t>
  </si>
  <si>
    <t>We encourage staff to apply retention labels to emails</t>
  </si>
  <si>
    <t>R3(C)</t>
  </si>
  <si>
    <t>We encourage staff to move emails (and other Outlook content) into another digital repository (e.g. SharePoint) for retention.</t>
  </si>
  <si>
    <t>R3(D)</t>
  </si>
  <si>
    <t>We have a retention policy which is applied to staff inboxes (i.e. all emails for all staff are retained for the same duration)</t>
  </si>
  <si>
    <t>R3(E)</t>
  </si>
  <si>
    <t xml:space="preserve">We apply default retention to inboxes based on the nature of the individual's role (aka Capstone). This allows us to apply longer retention periods to inboxes likely to contain more significant/valuable information. </t>
  </si>
  <si>
    <t>R3(F)</t>
  </si>
  <si>
    <t>We extend Outlook with a third-party records management product that stores retention rules and periods in a separate database outside of our Microsoft 365 tenant.</t>
  </si>
  <si>
    <t>R3(G)</t>
  </si>
  <si>
    <t>R3(H)</t>
  </si>
  <si>
    <t>R4</t>
  </si>
  <si>
    <t xml:space="preserve">If you use SharePoint Online, what is your primary approach to managing records (including files stored in Teams)? </t>
  </si>
  <si>
    <t>R4(NA)</t>
  </si>
  <si>
    <t>R4(A)</t>
  </si>
  <si>
    <t xml:space="preserve">We do not manage any of our SharePoint Online content as records. </t>
  </si>
  <si>
    <t>R4(B)</t>
  </si>
  <si>
    <t>We manage records in one of SharePoint's legacy approaches (i.e. 'Record Centers' or 'In Place Records Management')</t>
  </si>
  <si>
    <t>R4(C)</t>
  </si>
  <si>
    <t xml:space="preserve">We export content from SharePoint Online into another digital system for retention/disposition, but plan to make use of retention policies and/or retention labels in the future. </t>
  </si>
  <si>
    <t>R4(D)</t>
  </si>
  <si>
    <t>We export content from SharePoint Online into another digital system for retention/disposition, because Microsoft 365 doesn't meet all of our records management requirements.</t>
  </si>
  <si>
    <t>R4(E)</t>
  </si>
  <si>
    <t>We extend SharePoint Online with a third-party records management product that stores retention rules and periods in a separate database outside of our Microsoft 365 tenant.</t>
  </si>
  <si>
    <t>R4(F)</t>
  </si>
  <si>
    <t>We use Microsoft's retention policies and/or retention labels</t>
  </si>
  <si>
    <t>R4(G)</t>
  </si>
  <si>
    <t>We extend SharePoint Online with a third-party records management product that helps to automatically apply Microsoft's retention labels and policies to our content.</t>
  </si>
  <si>
    <t>R4(H)</t>
  </si>
  <si>
    <t>R4(I)</t>
  </si>
  <si>
    <t>R5</t>
  </si>
  <si>
    <t xml:space="preserve">Which of these options best describes the way you apply 'retention policy' functionality in SharePoint (including files stored in Teams)? </t>
  </si>
  <si>
    <t>R5(NA)</t>
  </si>
  <si>
    <t>R5(A)</t>
  </si>
  <si>
    <t>We do not apply retention policies to our SharePoint sites</t>
  </si>
  <si>
    <t>R5(B)</t>
  </si>
  <si>
    <t xml:space="preserve">We use retention policies to automatically delete SharePoint content, but do not use them to ensure content is retained. </t>
  </si>
  <si>
    <t>R5(C)</t>
  </si>
  <si>
    <t>We make some use of retention policies, but we know that they are not being consistently applied to our sites</t>
  </si>
  <si>
    <t>R5(D)</t>
  </si>
  <si>
    <t>We apply the same retention policy to all of our SharePoint sites</t>
  </si>
  <si>
    <t>R5(E)</t>
  </si>
  <si>
    <t xml:space="preserve">We encourage staff to identify potential records in their SharePoint sites, which are moved into an area where retention policies are applied to them. </t>
  </si>
  <si>
    <t>R5(F)</t>
  </si>
  <si>
    <t>We apply different retention policies to different SharePoint sites, depending on the nature of the information stored within them.</t>
  </si>
  <si>
    <t>R5(G)</t>
  </si>
  <si>
    <t>R5(H)</t>
  </si>
  <si>
    <t>R6</t>
  </si>
  <si>
    <t>Which if these options best describes the way you apply 'retention label' functionality in SharePoint (including files stored in Teams)?</t>
  </si>
  <si>
    <t>R6(NA)</t>
  </si>
  <si>
    <t>R6(A)</t>
  </si>
  <si>
    <t>We do not apply retention labels to our SharePoint sites</t>
  </si>
  <si>
    <t>R6(B)</t>
  </si>
  <si>
    <t>We have made the same group of retention labels available across all of our SharePoint sites. We encourage staff to manually apply these retention labels to content.</t>
  </si>
  <si>
    <t>R6(C)</t>
  </si>
  <si>
    <t xml:space="preserve">We encourage staff to identify potential records in their SharePoint sites, which are moved into an area where retention labels are applied to them. </t>
  </si>
  <si>
    <t>R6(D)</t>
  </si>
  <si>
    <t>Each of our SharePoint sites has a group of retentions labels deployed to it that is relevant to the type of activity being undertaken in that site. We encourage staff to manually apply these retention labels to content.</t>
  </si>
  <si>
    <t>R6(E)</t>
  </si>
  <si>
    <t>Each of our SharePoint sites has a group of retentions labels deployed to it that is relevant to the type of activity being undertaken in that site. We have applied the most appropriate retention label as the default on each library (and potentially to some folders) across all our sites.</t>
  </si>
  <si>
    <t>R6(F)</t>
  </si>
  <si>
    <t>We primarily use one of the following approaches for automatically applying our retention labels: Trainable Classifiers, Keyword Query, Sensitivity Information Types, or SharePoint Premium Content Processing.</t>
  </si>
  <si>
    <t>R6(G)</t>
  </si>
  <si>
    <t>R6(H)</t>
  </si>
  <si>
    <t>R7</t>
  </si>
  <si>
    <t>If you make use of retention labels in SharePoint (including files stored in Teams), how have you configured the global setting that enables/disabled the ability for staff to delete labelled content?</t>
  </si>
  <si>
    <t>R7(NA)</t>
  </si>
  <si>
    <t>R7(A)</t>
  </si>
  <si>
    <t>We have enabled the global setting that allows staff to delete labelled content. This means that when a file with a retention label applied to it is deleted it is retained in the Preservation Hold Library for the remainder of its retention period. Records stored in the Preservation Hold Library are very challenging to delete if they need to be disposed of before the end of their retention period (for example if they need to be deleted to comply with GDPR).</t>
  </si>
  <si>
    <t>R7(B)</t>
  </si>
  <si>
    <t xml:space="preserve">We have disabled the global setting that allows staff to delete labelled content. This means that when a member of staff attempts to delete a file protected by a retention label, a message is shown explaining that the label is preventing the file from being deleted. </t>
  </si>
  <si>
    <t>R7(C)</t>
  </si>
  <si>
    <t>R7(D)</t>
  </si>
  <si>
    <t>R8</t>
  </si>
  <si>
    <t xml:space="preserve">If you use Viva Engage (formerly Yammer), what is your primary approach to managing records? </t>
  </si>
  <si>
    <t>R8(NA)</t>
  </si>
  <si>
    <t>R8(A)</t>
  </si>
  <si>
    <t>We don't manage records from Viva Engage.</t>
  </si>
  <si>
    <t>R8(B)</t>
  </si>
  <si>
    <t>We encourage export of Viva Engage posts into another digital repository (e.g. SharePoint) for retention.</t>
  </si>
  <si>
    <t>R8(C)</t>
  </si>
  <si>
    <t>We apply the a single retention policy to all Viva Engage Community Messages and a single retention policy to all Yammer user messages</t>
  </si>
  <si>
    <t>R8(D)</t>
  </si>
  <si>
    <t>We apply different contextual retention policies to each of our Viva Engage Communities.</t>
  </si>
  <si>
    <t>R8(E)</t>
  </si>
  <si>
    <t>We apply a third-party records management product to Viva Engage posts that stores retention rules and periods in a separate database outside of our Microsoft 365 tenant.</t>
  </si>
  <si>
    <t>R8(F)</t>
  </si>
  <si>
    <t>R8(G)</t>
  </si>
  <si>
    <t>R9</t>
  </si>
  <si>
    <t xml:space="preserve">If you use OneDrive, how have you trained staff to use it? </t>
  </si>
  <si>
    <t>R9(NA)</t>
  </si>
  <si>
    <t>R9(A)</t>
  </si>
  <si>
    <t xml:space="preserve">We actively encourage staff to use OneDrive for collaboration. We promote OneDrive as a service that allows you to store, share and  synchronize work files (and potentially allow external sharing) </t>
  </si>
  <si>
    <t>R9(B)</t>
  </si>
  <si>
    <t xml:space="preserve">We allow staff to use OneDrive as they see fit. There are few (if any) restrictions governing its usage. </t>
  </si>
  <si>
    <t>R9(C)</t>
  </si>
  <si>
    <t>We encourage staff to only use OneDrive for drafts and personal content. We advise that content of organisational value (including significant drafts) should be moved to a more appropriate location (e.g. SharePoint / Teams).</t>
  </si>
  <si>
    <t>R9(D)</t>
  </si>
  <si>
    <t>R9(E)</t>
  </si>
  <si>
    <t>R10</t>
  </si>
  <si>
    <t>If you use OneDrive, what is your primary approach to managing records?</t>
  </si>
  <si>
    <t>R10(NA)</t>
  </si>
  <si>
    <t>R10(A)</t>
  </si>
  <si>
    <t xml:space="preserve">We do not manage records from OneDrive. </t>
  </si>
  <si>
    <t>R10(B)</t>
  </si>
  <si>
    <t>We export content from OneDrive into another digital system for retention/disposition.</t>
  </si>
  <si>
    <t>R10(C)</t>
  </si>
  <si>
    <t>We apply a third-party records management product to OneDrive that stores retention rules and periods in a separate database outside of our Microsoft 365 tenant.</t>
  </si>
  <si>
    <t>R10(D)</t>
  </si>
  <si>
    <t>We provide retention labels in OneDrive, which users manually apply to content.</t>
  </si>
  <si>
    <t>R10(E)</t>
  </si>
  <si>
    <t>We use a retention policy to routinely delete anything stored in OneDrive.</t>
  </si>
  <si>
    <t>R10(F)</t>
  </si>
  <si>
    <t>We use a retention policy to routinely delete anything stored in OneDrive and also provide retention labels that staff can use to override the automated deletion process.</t>
  </si>
  <si>
    <t>R10(G)</t>
  </si>
  <si>
    <t>R10(H)</t>
  </si>
  <si>
    <t>R11</t>
  </si>
  <si>
    <t>If you allow Teams chats, what is your primary approach to managing records in chats?
(This question refers to Teams 1:1 chat not Channel messages)</t>
  </si>
  <si>
    <t>R11(NA)</t>
  </si>
  <si>
    <t>R11(A)</t>
  </si>
  <si>
    <t>We do not currently manage our Teams Chats as records.</t>
  </si>
  <si>
    <t>R11(B)</t>
  </si>
  <si>
    <t>We treat Teams Chats as a record, and have a process of exporting it for longer term retention outside of Teams.</t>
  </si>
  <si>
    <t>R11(C)</t>
  </si>
  <si>
    <t xml:space="preserve">We apply default retention policies to Teams Chats based on the nature of the individual's role (aka Capstone). This allows us to apply longer retention periods to Chats likely to contain more significant/valuable information. </t>
  </si>
  <si>
    <t>R11(D)</t>
  </si>
  <si>
    <t>We automatically delete Teams Chats on a regular basis. Staff are encouraged to avoid using Teams Chat for any exchange of important/valuable information and/or ensure that a record of the conversation is manually created elsewhere.</t>
  </si>
  <si>
    <t>R11(E)</t>
  </si>
  <si>
    <t>R11(F)</t>
  </si>
  <si>
    <t>R12</t>
  </si>
  <si>
    <t>If you allow Team channel posts, what is your primary approach to managing records?</t>
  </si>
  <si>
    <t>R12(NA)</t>
  </si>
  <si>
    <t>R12(A)</t>
  </si>
  <si>
    <t xml:space="preserve">We do not currently manage any of our Posts in Teams Channels as records </t>
  </si>
  <si>
    <t>R12(B)</t>
  </si>
  <si>
    <t>We automatically delete Posts in Teams Channels on a fairly regular basis. Staff are encouraged to avoid including important/valuable information within Teams Channel Posts and/or ensure that a record of the conversation is manually created elsewhere.</t>
  </si>
  <si>
    <t>R12(C)</t>
  </si>
  <si>
    <t>We have process of exporting Teams Channel Posts for longer term retention outside of Teams</t>
  </si>
  <si>
    <t>R12(D)</t>
  </si>
  <si>
    <t xml:space="preserve">We apply different retention policies to manage Channel Posts  according to different 'types' of Team (e.g. Projects, Committees etc.) </t>
  </si>
  <si>
    <t>R12(E)</t>
  </si>
  <si>
    <t>R12(F)</t>
  </si>
  <si>
    <t>R13</t>
  </si>
  <si>
    <t>Do you use record labels to make your records immutable? NB, a 'record label' is an immutable variant of a retention label.</t>
  </si>
  <si>
    <t>R13(NA)</t>
  </si>
  <si>
    <t>R13(A)</t>
  </si>
  <si>
    <t>No, we do not use record labels.</t>
  </si>
  <si>
    <t>R13(B)</t>
  </si>
  <si>
    <t>Yes, users can manually apply record labels to their content.</t>
  </si>
  <si>
    <t>R13(C)</t>
  </si>
  <si>
    <t>Yes, although only selected users (typically members of the Records Management team) can apply record labels.</t>
  </si>
  <si>
    <t>R13(D)</t>
  </si>
  <si>
    <t>Yes, While users cannot manually apply record labels, we have introduced automated processes that apply them to make our records immutable.</t>
  </si>
  <si>
    <t>R13(E)</t>
  </si>
  <si>
    <t>R13(F)</t>
  </si>
  <si>
    <t>R14</t>
  </si>
  <si>
    <t>How do you apply retention to different versions of the same record?</t>
  </si>
  <si>
    <t>R14(NA)</t>
  </si>
  <si>
    <t>R14(A)</t>
  </si>
  <si>
    <t>We aim to only apply retention to the latest version of a record. Previous versions are deleted where possible.</t>
  </si>
  <si>
    <t>R14(B)</t>
  </si>
  <si>
    <t xml:space="preserve">We apply retention to each version of a record. </t>
  </si>
  <si>
    <t>R14(C)</t>
  </si>
  <si>
    <t>We use Microsoft's records versioning, which allows us to lock and unlock records, storing a separate version each time. Please note, this approach relies on storing records in the Preservation Hold Library, which makes them very challenging to delete if they need to be disposed of before the end of their retention period (for example if they need to be deleted to comply with GDPR).</t>
  </si>
  <si>
    <t>R14(D)</t>
  </si>
  <si>
    <t>R14(E)</t>
  </si>
  <si>
    <t>D1</t>
  </si>
  <si>
    <t xml:space="preserve">Disposition Review </t>
  </si>
  <si>
    <t xml:space="preserve">If you use Microsoft 365, do you undertake any disposition reviews on content stored in the tenant? </t>
  </si>
  <si>
    <t>D1(NA)</t>
  </si>
  <si>
    <t>D1(A)</t>
  </si>
  <si>
    <t>We do not undertake disposition reviews in Microsoft 365</t>
  </si>
  <si>
    <t>D1(B)</t>
  </si>
  <si>
    <t>We plan to introduce disposition reviews for specific types of records, but currently don't have this configured.</t>
  </si>
  <si>
    <t>D1(C)</t>
  </si>
  <si>
    <t>Some of our records aren't automatically deleted at the end of retention. We plan to manually review these records at a later date.</t>
  </si>
  <si>
    <t>D1(D)</t>
  </si>
  <si>
    <t xml:space="preserve">Yes, some of our records invoke a disposition review process at the end of their retention periods. </t>
  </si>
  <si>
    <t>D1(E)</t>
  </si>
  <si>
    <t>Yes, some of our records invoke a disposition review process at the end of their retention periods. We have planned which staff will be responsible for reviewing records, and provided them with appropriate training/guidance to allow them to undertake a disposition review.</t>
  </si>
  <si>
    <t>D1(F)</t>
  </si>
  <si>
    <t>D1(G)</t>
  </si>
  <si>
    <t>D2</t>
  </si>
  <si>
    <t>If you use Microsoft 365, what plans have you made for transferring Public Records from your tenancy to The National Archives or other places of deposit for permanent preservation?</t>
  </si>
  <si>
    <t>D2(NA)</t>
  </si>
  <si>
    <t>D2(A)</t>
  </si>
  <si>
    <t>We have no plans for transferring Public Records because our records are not old enough</t>
  </si>
  <si>
    <t>D2(B)</t>
  </si>
  <si>
    <t>We have no plans for transferring Public Records from Microsoft 365 to The National Archives or other place of deposit.</t>
  </si>
  <si>
    <t>D2(C)</t>
  </si>
  <si>
    <t>We are waiting for the export capabilities provided within Microsoft 365 to improve, so that we can consider integrating a digital transfer of Public Records to The National Archives or other place of deposit in the future</t>
  </si>
  <si>
    <t>D2(D)</t>
  </si>
  <si>
    <t>We are working with The National Archives or other place of deposit to establish workflow solution for digital transfer from Microsoft 365</t>
  </si>
  <si>
    <t>D2(E)</t>
  </si>
  <si>
    <t>We have implemented a process to export Public Records from Microsoft 365 and transfer them to The National Archives or other place of deposit digitally.</t>
  </si>
  <si>
    <t>D2(F)</t>
  </si>
  <si>
    <t>D2(G)</t>
  </si>
  <si>
    <t>D3</t>
  </si>
  <si>
    <t>If you have implemented a process to export public records from Microsoft 365 and transfer them to The National Archives or other places of deposit for permanent preservation, who will be undertaking the disposition review?</t>
  </si>
  <si>
    <t>D3(NA)</t>
  </si>
  <si>
    <t>D3(A)</t>
  </si>
  <si>
    <t>We haven't yet established who will be undertaking our disposition reviews</t>
  </si>
  <si>
    <t>D3(B)</t>
  </si>
  <si>
    <t>We have delegated the disposition review to be undertaken by IM professionals across the organisation</t>
  </si>
  <si>
    <t>D3(C)</t>
  </si>
  <si>
    <t>We have an individual and/or central team who will be responsible for undertaking all disposition reviews for the organisation</t>
  </si>
  <si>
    <t>D3(D)</t>
  </si>
  <si>
    <t>D3(E)</t>
  </si>
  <si>
    <t>D4</t>
  </si>
  <si>
    <t>Do you keep 'proof of disposal' in Microsoft 365?</t>
  </si>
  <si>
    <t>D4(NA)</t>
  </si>
  <si>
    <t>D4(A)</t>
  </si>
  <si>
    <t>We do not retain any proof of disposal to evidence the disposition of our records in Microsoft 365.</t>
  </si>
  <si>
    <t>D4(B)</t>
  </si>
  <si>
    <t>We rely on manual processes to preserve our 'proof of disposal' when content in Microsoft 365 is deleted.</t>
  </si>
  <si>
    <t>D4(C)</t>
  </si>
  <si>
    <t xml:space="preserve">We use Microsoft's 7-year 'proof of disposal' for items that are deleted during a disposition review, and for items marked with a record label which are automatically deleted. However, we have not reviewed the proof of disposal to ensure that sufficient context is being preserved. </t>
  </si>
  <si>
    <t>D4(D)</t>
  </si>
  <si>
    <t>We use Microsoft's 7-year 'proof of disposal' for items that are deleted during a disposition review, and for items marked with a record label which are automatically deleted. We have additionally undertaken a review to ensure that this proof of disposal preserves sufficient context for our needs.</t>
  </si>
  <si>
    <t>D4(E)</t>
  </si>
  <si>
    <t>We have chosen to introduce and automated process for capturing the 'proof of disposal' that we require to supplement Microsoft 365.</t>
  </si>
  <si>
    <t>D4(F)</t>
  </si>
  <si>
    <t>D4(G)</t>
  </si>
  <si>
    <t>AI1</t>
  </si>
  <si>
    <t xml:space="preserve">AI </t>
  </si>
  <si>
    <t>What steps have you taken to identify sensitive content with over-generous access permissions to avoid inappropriate access to content? This is especially important if you are using/planning to use Microsoft Copilot.</t>
  </si>
  <si>
    <t>AI1(NA)</t>
  </si>
  <si>
    <t>AI1(A)</t>
  </si>
  <si>
    <t>Prior to implementing Microsoft 365 Copilot we did not take any steps to identify content with over-generous access permissions.</t>
  </si>
  <si>
    <t>AI1(B)</t>
  </si>
  <si>
    <t>Prior to implementing Copilot we asked all teams to check their shared spaces for over generous access permissions and make any necessary changes.</t>
  </si>
  <si>
    <t>AI1(C)</t>
  </si>
  <si>
    <t>As well as asking all teams to check their shared spaces for over generous access permissions we also performed some central checks to look for high risk content. We recognize that this requires ongoing oversight and ongoing checks.</t>
  </si>
  <si>
    <t>AI1(D)</t>
  </si>
  <si>
    <t>AI1(E)</t>
  </si>
  <si>
    <t>AI2</t>
  </si>
  <si>
    <t>What steps have you taken to ensure that staff understand how to appropriately use a generative AI (such as Microsoft Copilot)?</t>
  </si>
  <si>
    <t>AI2(NA)</t>
  </si>
  <si>
    <t>AI2(A)</t>
  </si>
  <si>
    <t xml:space="preserve">We have provided our staff with access to a generative AI but have not provided specific guidance/training on its usage. </t>
  </si>
  <si>
    <t>AI2(B)</t>
  </si>
  <si>
    <t>We have provided staff with guidance and training so that they understand the limitations of generative AI and their responsibility to check AI-generated outputs before using them.</t>
  </si>
  <si>
    <t>AI2(C)</t>
  </si>
  <si>
    <t>We have issued guidance, and provided training for staff on the strengths and weaknesses of Microsoft 365 Copilot and of generative AI in general. We make provision of Microsoft 365 Copilot licence to staff conditional on them having completed the training, and having confirmed that they have read, and will follow, the department's guidance on use of Copilot.</t>
  </si>
  <si>
    <t>AI2(D)</t>
  </si>
  <si>
    <t>AI2(E)</t>
  </si>
  <si>
    <t>AI3</t>
  </si>
  <si>
    <t>If you use an AI (such as Microsoft Copilot), do you apply retention to the content it generates?</t>
  </si>
  <si>
    <t>AI3(NA)</t>
  </si>
  <si>
    <t>AI3(A)</t>
  </si>
  <si>
    <t>We do not apply retention to AI generated content.</t>
  </si>
  <si>
    <t>AI3(B)</t>
  </si>
  <si>
    <t>We apply retention policies to our AI generated content, to ensure that it is retained/deleted in accordance with our retention schedule.</t>
  </si>
  <si>
    <t>AI3(C)</t>
  </si>
  <si>
    <t>AI3(D)</t>
  </si>
  <si>
    <t>Consolidated responses</t>
  </si>
  <si>
    <t>PREP FOR SUMMARY</t>
  </si>
  <si>
    <t>Q</t>
  </si>
  <si>
    <t>Current</t>
  </si>
  <si>
    <t>Goal</t>
  </si>
  <si>
    <t>Current state</t>
  </si>
  <si>
    <t>Goal state</t>
  </si>
  <si>
    <t>Current level</t>
  </si>
  <si>
    <t>Goal level</t>
  </si>
  <si>
    <t>Improvement Action(s)</t>
  </si>
  <si>
    <t>Next year level</t>
  </si>
  <si>
    <t>Next two years level</t>
  </si>
  <si>
    <t>Long term level</t>
  </si>
  <si>
    <t>Current score</t>
  </si>
  <si>
    <t>Next year score</t>
  </si>
  <si>
    <t>Next two years score</t>
  </si>
  <si>
    <t>Long term score</t>
  </si>
  <si>
    <t>HIDE</t>
  </si>
  <si>
    <t>G</t>
  </si>
  <si>
    <t>Governance</t>
  </si>
  <si>
    <t>PR</t>
  </si>
  <si>
    <t>PE</t>
  </si>
  <si>
    <t>R</t>
  </si>
  <si>
    <t>D</t>
  </si>
  <si>
    <t>Disposition Review</t>
  </si>
  <si>
    <t>AI</t>
  </si>
  <si>
    <t>Artificial Intelligence</t>
  </si>
  <si>
    <t>PR6</t>
  </si>
  <si>
    <t>PE5</t>
  </si>
  <si>
    <t>If you use Microsoft 365, what plans have you made for transferring Public Records from your tenancy to your nation's official archives?</t>
  </si>
  <si>
    <t>If you have implemented a process to export public records from Microsoft 365 and transfer them to our nation's official archives or other place of deposits, who will be undertaking the disposition review?</t>
  </si>
  <si>
    <t>Summary</t>
  </si>
  <si>
    <t>Overall, your organisation's score is</t>
  </si>
  <si>
    <r>
      <t xml:space="preserve">If you follow through on your action plans, your score </t>
    </r>
    <r>
      <rPr>
        <b/>
        <sz val="12"/>
        <color theme="1"/>
        <rFont val="Arial"/>
        <family val="2"/>
      </rPr>
      <t>next year</t>
    </r>
    <r>
      <rPr>
        <sz val="12"/>
        <color theme="1"/>
        <rFont val="Arial"/>
        <family val="2"/>
      </rPr>
      <t xml:space="preserve"> should be </t>
    </r>
  </si>
  <si>
    <r>
      <t xml:space="preserve">After </t>
    </r>
    <r>
      <rPr>
        <b/>
        <sz val="12"/>
        <color theme="1"/>
        <rFont val="Arial"/>
        <family val="2"/>
      </rPr>
      <t>two years</t>
    </r>
    <r>
      <rPr>
        <sz val="12"/>
        <color theme="1"/>
        <rFont val="Arial"/>
        <family val="2"/>
      </rPr>
      <t xml:space="preserve"> it should be</t>
    </r>
  </si>
  <si>
    <t>Your score for each area is:</t>
  </si>
  <si>
    <t>Status by theme, forecast over time</t>
  </si>
  <si>
    <t>Specific areas for consideration</t>
  </si>
  <si>
    <t>Averages</t>
  </si>
  <si>
    <t>Min</t>
  </si>
  <si>
    <t>Actual</t>
  </si>
  <si>
    <t>Red</t>
  </si>
  <si>
    <t>Amber</t>
  </si>
  <si>
    <t>Green</t>
  </si>
  <si>
    <t>Optimal</t>
  </si>
  <si>
    <t>Overall</t>
  </si>
  <si>
    <t xml:space="preserve">Level 1 - Improvement Needed </t>
  </si>
  <si>
    <t>Level 2 -Adequate</t>
  </si>
  <si>
    <t xml:space="preserve">Level 3 - Optimal </t>
  </si>
  <si>
    <t xml:space="preserve">Select Maturity Level </t>
  </si>
  <si>
    <t xml:space="preserve">Score </t>
  </si>
  <si>
    <t>Improvement goal
WHAT?</t>
  </si>
  <si>
    <t>We will take the following action(s)…
'HOW'</t>
  </si>
  <si>
    <t>The person(s) responsible will be…</t>
  </si>
  <si>
    <t xml:space="preserve">Notes and Comments </t>
  </si>
  <si>
    <r>
      <rPr>
        <b/>
        <sz val="12"/>
        <color rgb="FF000000"/>
        <rFont val="Arial"/>
        <family val="2"/>
      </rPr>
      <t>G1A)</t>
    </r>
    <r>
      <rPr>
        <sz val="12"/>
        <color rgb="FF000000"/>
        <rFont val="Arial"/>
        <family val="2"/>
      </rPr>
      <t xml:space="preserve"> We don't have a committee or a board, but our Microsoft 365 tenant has a clear ownership model. Issues and requests are difficult to raise and/or KIM/information governance needs are not always addressed.</t>
    </r>
  </si>
  <si>
    <r>
      <rPr>
        <b/>
        <sz val="12"/>
        <color theme="1"/>
        <rFont val="Arial"/>
        <family val="2"/>
      </rPr>
      <t xml:space="preserve">G1D) </t>
    </r>
    <r>
      <rPr>
        <sz val="12"/>
        <color theme="1"/>
        <rFont val="Arial"/>
        <family val="2"/>
      </rPr>
      <t>We have a committee / board who own and make decisions around the way that our Microsoft 365 tenant is used. This committee ensures that stakeholders (including knowledge and information managers, records managers, information security, governance and user representatives) are empowered to influence the way our organisation chooses to use Microsoft 365.</t>
    </r>
  </si>
  <si>
    <r>
      <rPr>
        <b/>
        <sz val="12"/>
        <color rgb="FF000000"/>
        <rFont val="Arial"/>
        <family val="2"/>
      </rPr>
      <t>G1B)</t>
    </r>
    <r>
      <rPr>
        <sz val="12"/>
        <color rgb="FF000000"/>
        <rFont val="Arial"/>
        <family val="2"/>
      </rPr>
      <t xml:space="preserve"> It is not clear who is responsible for overseeing our Microsoft 365 tenant.</t>
    </r>
  </si>
  <si>
    <r>
      <rPr>
        <b/>
        <sz val="12"/>
        <color rgb="FF000000"/>
        <rFont val="Arial"/>
        <family val="2"/>
      </rPr>
      <t>G1C)</t>
    </r>
    <r>
      <rPr>
        <sz val="12"/>
        <color rgb="FF000000"/>
        <rFont val="Arial"/>
        <family val="2"/>
      </rPr>
      <t xml:space="preserve"> We have a committee / board who own and make decisions around the way our Microsoft 365 tenant is used, however the process of raising requests and changes with this board isn't clearly defined.</t>
    </r>
  </si>
  <si>
    <r>
      <rPr>
        <b/>
        <sz val="11"/>
        <color rgb="FF000000"/>
        <rFont val="Arial"/>
        <family val="2"/>
      </rPr>
      <t>G2A)</t>
    </r>
    <r>
      <rPr>
        <sz val="11"/>
        <color rgb="FF000000"/>
        <rFont val="Arial"/>
        <family val="2"/>
      </rPr>
      <t xml:space="preserve"> The leaver's OneDrive account is automatically deleted after the user leaves the organisation. The leaver is expected to manually review and move copies of any content of value for retention elsewhere.</t>
    </r>
  </si>
  <si>
    <r>
      <rPr>
        <b/>
        <sz val="11"/>
        <color rgb="FF000000"/>
        <rFont val="Arial"/>
        <family val="2"/>
      </rPr>
      <t>G2D)</t>
    </r>
    <r>
      <rPr>
        <sz val="11"/>
        <color rgb="FF000000"/>
        <rFont val="Arial"/>
        <family val="2"/>
      </rPr>
      <t xml:space="preserve"> The leaver's line manager can review the content and copy anything that needs to be kept, then the OneDrive account is automatically deleted.</t>
    </r>
  </si>
  <si>
    <r>
      <rPr>
        <b/>
        <sz val="11"/>
        <color rgb="FF000000"/>
        <rFont val="Arial"/>
        <family val="2"/>
      </rPr>
      <t>G2B)</t>
    </r>
    <r>
      <rPr>
        <sz val="11"/>
        <color rgb="FF000000"/>
        <rFont val="Arial"/>
        <family val="2"/>
      </rPr>
      <t xml:space="preserve"> The leaver's OneDrive account is automatically deleted after the user leaves the organisation. OneDrive content is rarely if ever reviewed before deletion.</t>
    </r>
  </si>
  <si>
    <r>
      <rPr>
        <b/>
        <sz val="11"/>
        <color rgb="FF000000"/>
        <rFont val="Arial"/>
        <family val="2"/>
      </rPr>
      <t>G2E)</t>
    </r>
    <r>
      <rPr>
        <sz val="11"/>
        <color rgb="FF000000"/>
        <rFont val="Arial"/>
        <family val="2"/>
      </rPr>
      <t xml:space="preserve"> We encourage users to move records elsewhere, and minimise storage of any content of value in OneDrive.</t>
    </r>
  </si>
  <si>
    <r>
      <rPr>
        <b/>
        <sz val="12"/>
        <color theme="1"/>
        <rFont val="Arial"/>
        <family val="2"/>
      </rPr>
      <t xml:space="preserve">G2C) </t>
    </r>
    <r>
      <rPr>
        <sz val="12"/>
        <color theme="1"/>
        <rFont val="Arial"/>
        <family val="2"/>
      </rPr>
      <t>The leaver's OneDrive account is kept. We intend to introduce a plan in the future to manage information stored in the OneDrive accounts of former users.</t>
    </r>
  </si>
  <si>
    <r>
      <rPr>
        <b/>
        <sz val="12"/>
        <color theme="1"/>
        <rFont val="Arial"/>
        <family val="2"/>
      </rPr>
      <t xml:space="preserve">G2F) </t>
    </r>
    <r>
      <rPr>
        <sz val="12"/>
        <color theme="1"/>
        <rFont val="Arial"/>
        <family val="2"/>
      </rPr>
      <t>The leaver's OneDrive account is kept. We rely on retention policies/labels to delete content in OneDrive content.</t>
    </r>
  </si>
  <si>
    <r>
      <rPr>
        <b/>
        <sz val="12"/>
        <color theme="1"/>
        <rFont val="Arial"/>
        <family val="2"/>
      </rPr>
      <t xml:space="preserve">G3A) </t>
    </r>
    <r>
      <rPr>
        <sz val="12"/>
        <color theme="1"/>
        <rFont val="Arial"/>
        <family val="2"/>
      </rPr>
      <t>The leaver's Outlook inbox is automatically deleted after the user leaves the organisation. Outlook content is rarely if ever reviewed before deletion.</t>
    </r>
  </si>
  <si>
    <r>
      <rPr>
        <b/>
        <sz val="12"/>
        <color theme="1"/>
        <rFont val="Arial"/>
        <family val="2"/>
      </rPr>
      <t xml:space="preserve">G3C) </t>
    </r>
    <r>
      <rPr>
        <sz val="12"/>
        <color theme="1"/>
        <rFont val="Arial"/>
        <family val="2"/>
      </rPr>
      <t>The leaver's Outlook inbox is automatically deleted after the user leaves the organisation. The leaver is expected to manually review and move copies of any content of value for retention elsewhere.</t>
    </r>
  </si>
  <si>
    <r>
      <rPr>
        <b/>
        <sz val="12"/>
        <color theme="1"/>
        <rFont val="Arial"/>
        <family val="2"/>
      </rPr>
      <t>G3B)</t>
    </r>
    <r>
      <rPr>
        <sz val="12"/>
        <color theme="1"/>
        <rFont val="Arial"/>
        <family val="2"/>
      </rPr>
      <t xml:space="preserve"> The leaver's Outlook inbox is kept. We intend to introduce a plan in the future to manage information stored in the Outlook inboxes of former users.</t>
    </r>
  </si>
  <si>
    <r>
      <rPr>
        <b/>
        <sz val="12"/>
        <color theme="1"/>
        <rFont val="Arial"/>
        <family val="2"/>
      </rPr>
      <t xml:space="preserve">G3D) </t>
    </r>
    <r>
      <rPr>
        <sz val="12"/>
        <color theme="1"/>
        <rFont val="Arial"/>
        <family val="2"/>
      </rPr>
      <t>The leaver's line manager can review the content and copy anything that needs to be kept, then the Outlook inbox is automatically deleted.</t>
    </r>
  </si>
  <si>
    <r>
      <rPr>
        <b/>
        <sz val="12"/>
        <color theme="1"/>
        <rFont val="Arial"/>
        <family val="2"/>
      </rPr>
      <t>G3E)</t>
    </r>
    <r>
      <rPr>
        <sz val="12"/>
        <color theme="1"/>
        <rFont val="Arial"/>
        <family val="2"/>
      </rPr>
      <t xml:space="preserve"> We encourage users to move records elsewhere, and minimise storage of any content of value in inboxes.</t>
    </r>
  </si>
  <si>
    <r>
      <rPr>
        <b/>
        <sz val="12"/>
        <color theme="1"/>
        <rFont val="Arial"/>
        <family val="2"/>
      </rPr>
      <t>G3F)</t>
    </r>
    <r>
      <rPr>
        <sz val="12"/>
        <color theme="1"/>
        <rFont val="Arial"/>
        <family val="2"/>
      </rPr>
      <t xml:space="preserve"> The leaver's Outlook inbox is kept. We rely on retention policies/labels to delete content in Outlook inboxes. </t>
    </r>
  </si>
  <si>
    <t>How to you ensure that content stored in Microsoft 365 is included in your response to Information Rights Requests?</t>
  </si>
  <si>
    <r>
      <rPr>
        <b/>
        <sz val="12"/>
        <color theme="1"/>
        <rFont val="Arial"/>
        <family val="2"/>
      </rPr>
      <t xml:space="preserve">G4A) </t>
    </r>
    <r>
      <rPr>
        <sz val="12"/>
        <color theme="1"/>
        <rFont val="Arial"/>
        <family val="2"/>
      </rPr>
      <t>We have a largely manual process, which endeavours to include content stored in Microsoft 365 within Information Rights Requests.</t>
    </r>
  </si>
  <si>
    <r>
      <rPr>
        <b/>
        <sz val="12"/>
        <color theme="1"/>
        <rFont val="Arial"/>
        <family val="2"/>
      </rPr>
      <t>G4B)</t>
    </r>
    <r>
      <rPr>
        <sz val="12"/>
        <color theme="1"/>
        <rFont val="Arial"/>
        <family val="2"/>
      </rPr>
      <t xml:space="preserve"> We use a third-party Information Rights Request tool/process outside of Microsoft 365 to assist our response to Information Rights Requests. </t>
    </r>
  </si>
  <si>
    <r>
      <rPr>
        <b/>
        <sz val="11"/>
        <color rgb="FF000000"/>
        <rFont val="Arial"/>
        <family val="2"/>
      </rPr>
      <t>G4C)</t>
    </r>
    <r>
      <rPr>
        <sz val="11"/>
        <color rgb="FF000000"/>
        <rFont val="Arial"/>
        <family val="2"/>
      </rPr>
      <t xml:space="preserve"> We use Microsoft Priva's 'Subject Rights Request' capability to assist our response to Information Rights Requests.</t>
    </r>
  </si>
  <si>
    <r>
      <rPr>
        <b/>
        <sz val="11"/>
        <color rgb="FF000000"/>
        <rFont val="Arial"/>
        <family val="2"/>
      </rPr>
      <t>G4D)</t>
    </r>
    <r>
      <rPr>
        <sz val="11"/>
        <color rgb="FF000000"/>
        <rFont val="Arial"/>
        <family val="2"/>
      </rPr>
      <t xml:space="preserve"> We use Microsoft Purview's 'Content Search' or 'eDiscovery' capabilities to assist our response to Information Rights Requests.</t>
    </r>
  </si>
  <si>
    <r>
      <rPr>
        <b/>
        <sz val="11"/>
        <color rgb="FF000000"/>
        <rFont val="Arial"/>
        <family val="2"/>
      </rPr>
      <t>G5A)</t>
    </r>
    <r>
      <rPr>
        <sz val="11"/>
        <color rgb="FF000000"/>
        <rFont val="Arial"/>
        <family val="2"/>
      </rPr>
      <t xml:space="preserve"> We (or an organisation working on our behalf) occasionally monitor the Message Center and/or Microsoft 365 road-map for upcoming changes. We sometimes identify changes before they appear in the tenancy, and often aren't able to assess the impact of each change.</t>
    </r>
  </si>
  <si>
    <r>
      <rPr>
        <b/>
        <sz val="12"/>
        <color theme="1"/>
        <rFont val="Arial"/>
        <family val="2"/>
      </rPr>
      <t xml:space="preserve">G5C) </t>
    </r>
    <r>
      <rPr>
        <sz val="12"/>
        <color theme="1"/>
        <rFont val="Arial"/>
        <family val="2"/>
      </rPr>
      <t>We (or an organisation working on our behalf) frequently monitor the Message Center and/or Microsoft 365 road-map for upcoming changes. We don't always identify changes before they appear in the tenancy, or aren't always able to fully assess the impact of each change.</t>
    </r>
  </si>
  <si>
    <r>
      <rPr>
        <b/>
        <sz val="12"/>
        <color rgb="FF000000"/>
        <rFont val="Arial"/>
        <family val="2"/>
      </rPr>
      <t>G5D)</t>
    </r>
    <r>
      <rPr>
        <sz val="12"/>
        <color rgb="FF000000"/>
        <rFont val="Arial"/>
        <family val="2"/>
      </rPr>
      <t xml:space="preserve"> We have a defined process for proactively monitoring changes in Microsoft 365 and considering their impact. The process assesses the Microsoft 365 road-map and Message Center among other sources. This process might be conducted internally, or by an organisation working on our behalf.</t>
    </r>
  </si>
  <si>
    <r>
      <rPr>
        <b/>
        <sz val="11"/>
        <color rgb="FF000000"/>
        <rFont val="Arial"/>
        <family val="2"/>
      </rPr>
      <t xml:space="preserve">G5B) </t>
    </r>
    <r>
      <rPr>
        <sz val="11"/>
        <color rgb="FF000000"/>
        <rFont val="Arial"/>
        <family val="2"/>
      </rPr>
      <t>We don't tend to monitor for upcoming changes in Microsoft 365</t>
    </r>
  </si>
  <si>
    <r>
      <rPr>
        <b/>
        <sz val="12"/>
        <color theme="1"/>
        <rFont val="Arial"/>
        <family val="2"/>
      </rPr>
      <t>PR1(A)</t>
    </r>
    <r>
      <rPr>
        <sz val="12"/>
        <color theme="1"/>
        <rFont val="Arial"/>
        <family val="2"/>
      </rPr>
      <t xml:space="preserve"> Any user can freely create new Teams and/or SharePoint sites without any process or configuration</t>
    </r>
  </si>
  <si>
    <r>
      <rPr>
        <b/>
        <sz val="12"/>
        <color theme="1"/>
        <rFont val="Arial"/>
        <family val="2"/>
      </rPr>
      <t>PR1(C)</t>
    </r>
    <r>
      <rPr>
        <sz val="12"/>
        <color theme="1"/>
        <rFont val="Arial"/>
        <family val="2"/>
      </rPr>
      <t xml:space="preserve"> We have provided staff with a pre-designed and configured structure of Teams and/or SharePoint sites. Typically, they are not able to request more</t>
    </r>
  </si>
  <si>
    <r>
      <rPr>
        <b/>
        <sz val="12"/>
        <color theme="1"/>
        <rFont val="Arial"/>
        <family val="2"/>
      </rPr>
      <t xml:space="preserve">PR1(E) </t>
    </r>
    <r>
      <rPr>
        <sz val="12"/>
        <color theme="1"/>
        <rFont val="Arial"/>
        <family val="2"/>
      </rPr>
      <t>We have a fully automated process, which consistently creates and configures new Teams and/or SharePoint sites. There might be an approval stage as part of this process.</t>
    </r>
  </si>
  <si>
    <r>
      <rPr>
        <b/>
        <sz val="12"/>
        <color theme="1"/>
        <rFont val="Arial"/>
        <family val="2"/>
      </rPr>
      <t>PR1(B)</t>
    </r>
    <r>
      <rPr>
        <sz val="12"/>
        <color theme="1"/>
        <rFont val="Arial"/>
        <family val="2"/>
      </rPr>
      <t xml:space="preserve"> We have provided staff with guidance on how they should manually configure their new Teams and/or SharePoint sites.</t>
    </r>
  </si>
  <si>
    <r>
      <rPr>
        <b/>
        <sz val="12"/>
        <color theme="1"/>
        <rFont val="Arial"/>
        <family val="2"/>
      </rPr>
      <t>PR1(D)</t>
    </r>
    <r>
      <rPr>
        <sz val="12"/>
        <color theme="1"/>
        <rFont val="Arial"/>
        <family val="2"/>
      </rPr>
      <t xml:space="preserve"> We have a largely manual, or semi-automated process for requesting and configuring new Teams or SharePoint sites. Each new Site or Team is configured before users are given access to it. There might be an approval stage as part of this process.</t>
    </r>
  </si>
  <si>
    <r>
      <rPr>
        <b/>
        <sz val="12"/>
        <color rgb="FF000000"/>
        <rFont val="Arial"/>
        <family val="2"/>
      </rPr>
      <t>PR2(A)</t>
    </r>
    <r>
      <rPr>
        <sz val="12"/>
        <color rgb="FF000000"/>
        <rFont val="Arial"/>
        <family val="2"/>
      </rPr>
      <t xml:space="preserve"> We don't provide organisation-wide metadata in our Teams and/or SharePoint sites.</t>
    </r>
  </si>
  <si>
    <r>
      <rPr>
        <b/>
        <sz val="12"/>
        <color theme="1"/>
        <rFont val="Arial"/>
        <family val="2"/>
      </rPr>
      <t xml:space="preserve">PR2(C) </t>
    </r>
    <r>
      <rPr>
        <sz val="12"/>
        <color theme="1"/>
        <rFont val="Arial"/>
        <family val="2"/>
      </rPr>
      <t>We consistently apply metadata to content in Teams and/or SharePoint sites, making efforts to ensure that it is as relevant and contextual as possible. The vast majority of our content in Teams and/or SharePoint is well classified.</t>
    </r>
  </si>
  <si>
    <r>
      <rPr>
        <b/>
        <sz val="12"/>
        <color rgb="FF000000"/>
        <rFont val="Arial"/>
        <family val="2"/>
      </rPr>
      <t xml:space="preserve">PR2(B) </t>
    </r>
    <r>
      <rPr>
        <sz val="12"/>
        <color rgb="FF000000"/>
        <rFont val="Arial"/>
        <family val="2"/>
      </rPr>
      <t>We provide organisation-wide metadata for staff to use across all our Teams and/or SharePoint sites, however it isn't always reliably applied to content.</t>
    </r>
  </si>
  <si>
    <t xml:space="preserve">If you use teams and/or SharePoint sites, are new sites configured for records management purposes as part of their creation process? </t>
  </si>
  <si>
    <r>
      <rPr>
        <b/>
        <sz val="12"/>
        <color rgb="FF000000"/>
        <rFont val="Arial"/>
        <family val="2"/>
      </rPr>
      <t>PR3(A)</t>
    </r>
    <r>
      <rPr>
        <sz val="12"/>
        <color rgb="FF000000"/>
        <rFont val="Arial"/>
        <family val="2"/>
      </rPr>
      <t xml:space="preserve"> No, we ask staff to manually configure each new Team and/or Site before any records are managed.</t>
    </r>
  </si>
  <si>
    <r>
      <rPr>
        <b/>
        <sz val="12"/>
        <color theme="1"/>
        <rFont val="Arial"/>
        <family val="2"/>
      </rPr>
      <t xml:space="preserve">PR3(E) </t>
    </r>
    <r>
      <rPr>
        <sz val="12"/>
        <color theme="1"/>
        <rFont val="Arial"/>
        <family val="2"/>
      </rPr>
      <t>Partially, however there are still some manual steps for owners/users.</t>
    </r>
  </si>
  <si>
    <r>
      <rPr>
        <b/>
        <sz val="12"/>
        <color theme="1"/>
        <rFont val="Arial"/>
        <family val="2"/>
      </rPr>
      <t>PR4(F)</t>
    </r>
    <r>
      <rPr>
        <sz val="12"/>
        <color theme="1"/>
        <rFont val="Arial"/>
        <family val="2"/>
      </rPr>
      <t xml:space="preserve"> Yes, all of the settings/configuration required for records to be managed are applied when the Team and/or Site is created, without any manual steps for owners/users</t>
    </r>
  </si>
  <si>
    <r>
      <rPr>
        <b/>
        <sz val="12"/>
        <color rgb="FF000000"/>
        <rFont val="Arial"/>
        <family val="2"/>
      </rPr>
      <t>PR3(B)</t>
    </r>
    <r>
      <rPr>
        <sz val="12"/>
        <color rgb="FF000000"/>
        <rFont val="Arial"/>
        <family val="2"/>
      </rPr>
      <t xml:space="preserve"> No, we rely on users correctly classifying content manually.</t>
    </r>
  </si>
  <si>
    <r>
      <rPr>
        <b/>
        <sz val="12"/>
        <color rgb="FF000000"/>
        <rFont val="Arial"/>
        <family val="2"/>
      </rPr>
      <t>PR3(C)</t>
    </r>
    <r>
      <rPr>
        <sz val="12"/>
        <color rgb="FF000000"/>
        <rFont val="Arial"/>
        <family val="2"/>
      </rPr>
      <t xml:space="preserve"> No, we plan to assess Teams / SharePoint sites for potential records at a later date.</t>
    </r>
  </si>
  <si>
    <r>
      <rPr>
        <b/>
        <sz val="12"/>
        <color rgb="FF000000"/>
        <rFont val="Arial"/>
        <family val="2"/>
      </rPr>
      <t xml:space="preserve">PR3(D) </t>
    </r>
    <r>
      <rPr>
        <sz val="12"/>
        <color rgb="FF000000"/>
        <rFont val="Arial"/>
        <family val="2"/>
      </rPr>
      <t>No, we don't manage Microsoft 365 content as a record</t>
    </r>
  </si>
  <si>
    <r>
      <rPr>
        <b/>
        <sz val="12"/>
        <color theme="1"/>
        <rFont val="Arial"/>
        <family val="2"/>
      </rPr>
      <t>PR4(A)</t>
    </r>
    <r>
      <rPr>
        <sz val="12"/>
        <color theme="1"/>
        <rFont val="Arial"/>
        <family val="2"/>
      </rPr>
      <t xml:space="preserve"> (It is not clear who owns each Team and/or SharePoint site.</t>
    </r>
  </si>
  <si>
    <r>
      <rPr>
        <b/>
        <sz val="12"/>
        <color theme="1"/>
        <rFont val="Arial"/>
        <family val="2"/>
      </rPr>
      <t>PR4(B)</t>
    </r>
    <r>
      <rPr>
        <sz val="12"/>
        <color theme="1"/>
        <rFont val="Arial"/>
        <family val="2"/>
      </rPr>
      <t xml:space="preserve"> A list of which Team and/or Site is owned by which part of the organisation / business function is maintained, allowing us to look up who is responsible for any given Team or Site</t>
    </r>
  </si>
  <si>
    <r>
      <rPr>
        <b/>
        <sz val="12"/>
        <color theme="1"/>
        <rFont val="Arial"/>
        <family val="2"/>
      </rPr>
      <t>PR4(C)</t>
    </r>
    <r>
      <rPr>
        <sz val="12"/>
        <color theme="1"/>
        <rFont val="Arial"/>
        <family val="2"/>
      </rPr>
      <t xml:space="preserve"> Each Team and/or SharePoint site is clearly marked as being owned by part of the organisation / business function</t>
    </r>
  </si>
  <si>
    <r>
      <rPr>
        <b/>
        <sz val="12"/>
        <color rgb="FF000000"/>
        <rFont val="Arial"/>
        <family val="2"/>
      </rPr>
      <t>PR5(A)</t>
    </r>
    <r>
      <rPr>
        <sz val="12"/>
        <color rgb="FF000000"/>
        <rFont val="Arial"/>
        <family val="2"/>
      </rPr>
      <t xml:space="preserve"> We allow users to create Private Channels, but currently don't have a process for extending governance to them</t>
    </r>
  </si>
  <si>
    <r>
      <rPr>
        <b/>
        <sz val="12"/>
        <color theme="1"/>
        <rFont val="Arial"/>
        <family val="2"/>
      </rPr>
      <t>PR5(B)</t>
    </r>
    <r>
      <rPr>
        <sz val="12"/>
        <color theme="1"/>
        <rFont val="Arial"/>
        <family val="2"/>
      </rPr>
      <t xml:space="preserve"> We don't allow users to create Private Channels</t>
    </r>
  </si>
  <si>
    <r>
      <rPr>
        <b/>
        <sz val="12"/>
        <color theme="1"/>
        <rFont val="Arial"/>
        <family val="2"/>
      </rPr>
      <t xml:space="preserve">PR5(C) </t>
    </r>
    <r>
      <rPr>
        <sz val="12"/>
        <color theme="1"/>
        <rFont val="Arial"/>
        <family val="2"/>
      </rPr>
      <t>We have a process that identifies Private Channels and ensures that each Private Channel is configured to meet information governance needs (e.g. application of metadata, retention policies/labels)</t>
    </r>
  </si>
  <si>
    <r>
      <rPr>
        <b/>
        <sz val="12"/>
        <color theme="1"/>
        <rFont val="Arial"/>
        <family val="2"/>
      </rPr>
      <t xml:space="preserve">PR6(A) </t>
    </r>
    <r>
      <rPr>
        <sz val="12"/>
        <color theme="1"/>
        <rFont val="Arial"/>
        <family val="2"/>
      </rPr>
      <t>No, there are no restrictions or limitations placed on the name of Teams and/or SharePoint sites</t>
    </r>
  </si>
  <si>
    <r>
      <rPr>
        <b/>
        <sz val="11"/>
        <color rgb="FF000000"/>
        <rFont val="Arial"/>
        <family val="2"/>
      </rPr>
      <t>PR6(B)</t>
    </r>
    <r>
      <rPr>
        <sz val="11"/>
        <color rgb="FF000000"/>
        <rFont val="Arial"/>
        <family val="2"/>
      </rPr>
      <t xml:space="preserve"> We allow users to freely name their Teams and/or SharePoint sites, but unacceptable names are identified during the process of approving the new site.</t>
    </r>
  </si>
  <si>
    <r>
      <rPr>
        <b/>
        <sz val="12"/>
        <color theme="1"/>
        <rFont val="Arial"/>
        <family val="2"/>
      </rPr>
      <t xml:space="preserve">PR6(D) </t>
    </r>
    <r>
      <rPr>
        <sz val="12"/>
        <color theme="1"/>
        <rFont val="Arial"/>
        <family val="2"/>
      </rPr>
      <t>We fully control the internal names that are given to each Team and/or SharePoint site (e.g. potentially each Team is given its own unique ID)</t>
    </r>
  </si>
  <si>
    <r>
      <rPr>
        <b/>
        <sz val="11"/>
        <color rgb="FF000000"/>
        <rFont val="Arial"/>
        <family val="2"/>
      </rPr>
      <t>PR6(C)</t>
    </r>
    <r>
      <rPr>
        <sz val="11"/>
        <color rgb="FF000000"/>
        <rFont val="Arial"/>
        <family val="2"/>
      </rPr>
      <t xml:space="preserve"> We automatically apply a functional/organisational prefix/suffix to the names of our Teams and/or SharePoint sites. This prefix/suffix can help to attribute function or ownership.</t>
    </r>
  </si>
  <si>
    <r>
      <rPr>
        <b/>
        <sz val="12"/>
        <color theme="1"/>
        <rFont val="Arial"/>
        <family val="2"/>
      </rPr>
      <t>PR7(A)</t>
    </r>
    <r>
      <rPr>
        <sz val="12"/>
        <color theme="1"/>
        <rFont val="Arial"/>
        <family val="2"/>
      </rPr>
      <t xml:space="preserve"> We do not enforce any controls over which users are able to be assigned as Team Owners</t>
    </r>
  </si>
  <si>
    <r>
      <rPr>
        <b/>
        <sz val="11"/>
        <color rgb="FF000000"/>
        <rFont val="Arial"/>
        <family val="2"/>
      </rPr>
      <t>PR7(B</t>
    </r>
    <r>
      <rPr>
        <sz val="11"/>
        <color rgb="FF000000"/>
        <rFont val="Arial"/>
        <family val="2"/>
      </rPr>
      <t>) We ensure that each Team has a minimum of two Owners and advise that new owners are appointed as needed</t>
    </r>
  </si>
  <si>
    <r>
      <rPr>
        <b/>
        <sz val="12"/>
        <color theme="1"/>
        <rFont val="Arial"/>
        <family val="2"/>
      </rPr>
      <t>PR7(D)</t>
    </r>
    <r>
      <rPr>
        <sz val="12"/>
        <color theme="1"/>
        <rFont val="Arial"/>
        <family val="2"/>
      </rPr>
      <t xml:space="preserve"> We ensure that each Team has at least two Owners and ensure that an IM specialist is one of these Owners. Additionally, we provide Owners with training/guidance to ensure they understand the responsibilities of the role.  </t>
    </r>
  </si>
  <si>
    <r>
      <rPr>
        <b/>
        <sz val="11"/>
        <color rgb="FF000000"/>
        <rFont val="Arial"/>
        <family val="2"/>
      </rPr>
      <t xml:space="preserve">PR7(C) </t>
    </r>
    <r>
      <rPr>
        <sz val="11"/>
        <color rgb="FF000000"/>
        <rFont val="Arial"/>
        <family val="2"/>
      </rPr>
      <t>We ensure that each Team has a minimum of two Owners and have introduced process to identify Teams with fewer owners and ensures that more are introduced</t>
    </r>
  </si>
  <si>
    <r>
      <rPr>
        <b/>
        <sz val="11"/>
        <color rgb="FF000000"/>
        <rFont val="Arial"/>
        <family val="2"/>
      </rPr>
      <t>PE1(A)</t>
    </r>
    <r>
      <rPr>
        <sz val="11"/>
        <color rgb="FF000000"/>
        <rFont val="Arial"/>
        <family val="2"/>
      </rPr>
      <t xml:space="preserve"> Staff can invite external guests into any of their Teams and/or SharePoint sites</t>
    </r>
  </si>
  <si>
    <r>
      <rPr>
        <b/>
        <sz val="12"/>
        <color theme="1"/>
        <rFont val="Arial"/>
        <family val="2"/>
      </rPr>
      <t xml:space="preserve">PE1(C) </t>
    </r>
    <r>
      <rPr>
        <sz val="12"/>
        <color theme="1"/>
        <rFont val="Arial"/>
        <family val="2"/>
      </rPr>
      <t>Staff can only invite external guests to access content in less sensitive Teams and/or SharePoint Sites.</t>
    </r>
  </si>
  <si>
    <r>
      <rPr>
        <b/>
        <sz val="12"/>
        <color theme="1"/>
        <rFont val="Arial"/>
        <family val="2"/>
      </rPr>
      <t>PE1(D</t>
    </r>
    <r>
      <rPr>
        <sz val="12"/>
        <color theme="1"/>
        <rFont val="Arial"/>
        <family val="2"/>
      </rPr>
      <t>) Staff can only invite external guests to access content in less-sensitive Teams and/or SharePoint Sites. Additionally, we have introduced processes for periodically reviewing (and where needed revoking) external guest access.</t>
    </r>
  </si>
  <si>
    <r>
      <rPr>
        <b/>
        <sz val="11"/>
        <color rgb="FF000000"/>
        <rFont val="Arial"/>
        <family val="2"/>
      </rPr>
      <t>PE1(B)</t>
    </r>
    <r>
      <rPr>
        <sz val="11"/>
        <color rgb="FF000000"/>
        <rFont val="Arial"/>
        <family val="2"/>
      </rPr>
      <t xml:space="preserve"> Content in Teams and/or SharePoint cannot be shared externally</t>
    </r>
  </si>
  <si>
    <t xml:space="preserve">Permissions </t>
  </si>
  <si>
    <r>
      <rPr>
        <b/>
        <sz val="11"/>
        <color rgb="FF000000"/>
        <rFont val="Arial"/>
        <family val="2"/>
      </rPr>
      <t>PE2(A)</t>
    </r>
    <r>
      <rPr>
        <sz val="11"/>
        <color rgb="FF000000"/>
        <rFont val="Arial"/>
        <family val="2"/>
      </rPr>
      <t xml:space="preserve"> Staff can share content stored in OneDrive with external guests.</t>
    </r>
  </si>
  <si>
    <r>
      <rPr>
        <b/>
        <sz val="12"/>
        <color theme="1"/>
        <rFont val="Arial"/>
        <family val="2"/>
      </rPr>
      <t xml:space="preserve">PE2(C) </t>
    </r>
    <r>
      <rPr>
        <sz val="12"/>
        <color theme="1"/>
        <rFont val="Arial"/>
        <family val="2"/>
      </rPr>
      <t>Staff can share content stored in OneDrive with external guests. Additionally, we have introduced processes for staff to periodically review (and where needed revoke) external access to their content in OneDrive.</t>
    </r>
  </si>
  <si>
    <r>
      <rPr>
        <b/>
        <sz val="12"/>
        <color theme="1"/>
        <rFont val="Arial"/>
        <family val="2"/>
      </rPr>
      <t>PE2(D)</t>
    </r>
    <r>
      <rPr>
        <sz val="12"/>
        <color theme="1"/>
        <rFont val="Arial"/>
        <family val="2"/>
      </rPr>
      <t xml:space="preserve"> Content in OneDrive cannot be shared externally. Staff are encouraged to share content from more appropriate locations (typically SharePoint and/or Teams).</t>
    </r>
  </si>
  <si>
    <r>
      <rPr>
        <b/>
        <sz val="11"/>
        <color rgb="FF000000"/>
        <rFont val="Arial"/>
        <family val="2"/>
      </rPr>
      <t xml:space="preserve">PE2(B) </t>
    </r>
    <r>
      <rPr>
        <sz val="11"/>
        <color rgb="FF000000"/>
        <rFont val="Arial"/>
        <family val="2"/>
      </rPr>
      <t>Staff can share content stored in OneDrive with external guests, but are encouraged not to do so.</t>
    </r>
  </si>
  <si>
    <r>
      <rPr>
        <b/>
        <sz val="11"/>
        <color rgb="FF000000"/>
        <rFont val="Arial"/>
        <family val="2"/>
      </rPr>
      <t>PE3(A)</t>
    </r>
    <r>
      <rPr>
        <sz val="11"/>
        <color rgb="FF000000"/>
        <rFont val="Arial"/>
        <family val="2"/>
      </rPr>
      <t xml:space="preserve"> We trust that a member of staff can continue to access content relating to their previous role</t>
    </r>
  </si>
  <si>
    <r>
      <rPr>
        <b/>
        <sz val="12"/>
        <color theme="1"/>
        <rFont val="Arial"/>
        <family val="2"/>
      </rPr>
      <t xml:space="preserve">PE3(C) </t>
    </r>
    <r>
      <rPr>
        <sz val="12"/>
        <color theme="1"/>
        <rFont val="Arial"/>
        <family val="2"/>
      </rPr>
      <t>We make use of central permission groups (e.g. Active Directory), to allow us to remove SharePoint permissions from the user, however we rely on local Team Owners to remove users who have changed roles manually.</t>
    </r>
  </si>
  <si>
    <r>
      <rPr>
        <b/>
        <sz val="12"/>
        <color theme="1"/>
        <rFont val="Arial"/>
        <family val="2"/>
      </rPr>
      <t xml:space="preserve">PE3(D) </t>
    </r>
    <r>
      <rPr>
        <sz val="12"/>
        <color theme="1"/>
        <rFont val="Arial"/>
        <family val="2"/>
      </rPr>
      <t>We make use of central permission groups (e.g. Active Directory), to allow us to remove SharePoint permissions from the user, we also have a process for automatically removing the user from Teams related to their previous role.</t>
    </r>
  </si>
  <si>
    <r>
      <rPr>
        <b/>
        <sz val="12"/>
        <color theme="1"/>
        <rFont val="Arial"/>
        <family val="2"/>
      </rPr>
      <t>PE3(B)</t>
    </r>
    <r>
      <rPr>
        <sz val="12"/>
        <color theme="1"/>
        <rFont val="Arial"/>
        <family val="2"/>
      </rPr>
      <t xml:space="preserve"> We rely on local Team and/or Site owners routinely checking their permissions and removing users who have changed roles manually.</t>
    </r>
  </si>
  <si>
    <r>
      <rPr>
        <b/>
        <sz val="11"/>
        <color rgb="FF000000"/>
        <rFont val="Arial"/>
        <family val="2"/>
      </rPr>
      <t>PE4(A)</t>
    </r>
    <r>
      <rPr>
        <sz val="11"/>
        <color rgb="FF000000"/>
        <rFont val="Arial"/>
        <family val="2"/>
      </rPr>
      <t xml:space="preserve"> We currently don't have a way of easily identifying our sensitive content.</t>
    </r>
  </si>
  <si>
    <r>
      <rPr>
        <b/>
        <sz val="12"/>
        <color theme="1"/>
        <rFont val="Arial"/>
        <family val="2"/>
      </rPr>
      <t xml:space="preserve">PE4(C) </t>
    </r>
    <r>
      <rPr>
        <sz val="12"/>
        <color theme="1"/>
        <rFont val="Arial"/>
        <family val="2"/>
      </rPr>
      <t>We use SharePoint metadata columns to tag sensitive content.</t>
    </r>
  </si>
  <si>
    <r>
      <rPr>
        <b/>
        <sz val="12"/>
        <color theme="1"/>
        <rFont val="Arial"/>
        <family val="2"/>
      </rPr>
      <t xml:space="preserve">PE4(E) </t>
    </r>
    <r>
      <rPr>
        <sz val="12"/>
        <color theme="1"/>
        <rFont val="Arial"/>
        <family val="2"/>
      </rPr>
      <t>We have set default Sensitivity labels across our Document Libraries, based upon the relative sensitivity of the content stored within them.</t>
    </r>
  </si>
  <si>
    <r>
      <rPr>
        <b/>
        <sz val="11"/>
        <color rgb="FF000000"/>
        <rFont val="Arial"/>
        <family val="2"/>
      </rPr>
      <t>PE4(B)</t>
    </r>
    <r>
      <rPr>
        <sz val="11"/>
        <color rgb="FF000000"/>
        <rFont val="Arial"/>
        <family val="2"/>
      </rPr>
      <t xml:space="preserve"> We have plans for applying Sensitivity labels to our content in the future.</t>
    </r>
  </si>
  <si>
    <r>
      <rPr>
        <b/>
        <sz val="12"/>
        <color theme="1"/>
        <rFont val="Arial"/>
        <family val="2"/>
      </rPr>
      <t xml:space="preserve">PE4(D) </t>
    </r>
    <r>
      <rPr>
        <sz val="12"/>
        <color theme="1"/>
        <rFont val="Arial"/>
        <family val="2"/>
      </rPr>
      <t>We have made Sensitivity labels available to staff and they are asked to apply them to content manually.</t>
    </r>
  </si>
  <si>
    <r>
      <rPr>
        <b/>
        <sz val="11"/>
        <color rgb="FF000000"/>
        <rFont val="Arial"/>
        <family val="2"/>
      </rPr>
      <t xml:space="preserve">PE5(A) </t>
    </r>
    <r>
      <rPr>
        <sz val="11"/>
        <color rgb="FF000000"/>
        <rFont val="Arial"/>
        <family val="2"/>
      </rPr>
      <t xml:space="preserve">We have plans for applying Data Loss Prevention (DLP) to our content in the future. </t>
    </r>
  </si>
  <si>
    <r>
      <rPr>
        <b/>
        <sz val="12"/>
        <color theme="1"/>
        <rFont val="Arial"/>
        <family val="2"/>
      </rPr>
      <t>PE5(B)</t>
    </r>
    <r>
      <rPr>
        <sz val="12"/>
        <color theme="1"/>
        <rFont val="Arial"/>
        <family val="2"/>
      </rPr>
      <t xml:space="preserve"> We rely on user permissions, policy and staff training to prevent content from being accidently shared with people who don't have access to it.</t>
    </r>
  </si>
  <si>
    <r>
      <rPr>
        <b/>
        <sz val="12"/>
        <color theme="1"/>
        <rFont val="Arial"/>
        <family val="2"/>
      </rPr>
      <t xml:space="preserve">PE5(D) </t>
    </r>
    <r>
      <rPr>
        <sz val="12"/>
        <color theme="1"/>
        <rFont val="Arial"/>
        <family val="2"/>
      </rPr>
      <t>We have applied Data Loss Prevention (DLP) to our files, which only allows authorised people to access information, depending upon its sensitivity.</t>
    </r>
  </si>
  <si>
    <r>
      <rPr>
        <b/>
        <sz val="12"/>
        <color theme="1"/>
        <rFont val="Arial"/>
        <family val="2"/>
      </rPr>
      <t>PE5(C)</t>
    </r>
    <r>
      <rPr>
        <sz val="12"/>
        <color theme="1"/>
        <rFont val="Arial"/>
        <family val="2"/>
      </rPr>
      <t xml:space="preserve"> We restrict approaches for sharing content externally, and encourage users to only share via approved processes and systems.</t>
    </r>
  </si>
  <si>
    <r>
      <rPr>
        <b/>
        <sz val="12"/>
        <color rgb="FF000000"/>
        <rFont val="Arial"/>
        <family val="2"/>
      </rPr>
      <t>R1(A)</t>
    </r>
    <r>
      <rPr>
        <sz val="12"/>
        <color rgb="FF000000"/>
        <rFont val="Arial"/>
        <family val="2"/>
      </rPr>
      <t xml:space="preserve"> SharePoint Record Center(s) [This is a legacy approach]</t>
    </r>
  </si>
  <si>
    <r>
      <rPr>
        <b/>
        <sz val="12"/>
        <color theme="1"/>
        <rFont val="Arial"/>
        <family val="2"/>
      </rPr>
      <t>R1(D)</t>
    </r>
    <r>
      <rPr>
        <sz val="12"/>
        <color theme="1"/>
        <rFont val="Arial"/>
        <family val="2"/>
      </rPr>
      <t xml:space="preserve"> Export content outside of Microsoft 365 into another system for retention/disposition</t>
    </r>
  </si>
  <si>
    <r>
      <rPr>
        <b/>
        <sz val="12"/>
        <color theme="1"/>
        <rFont val="Arial"/>
        <family val="2"/>
      </rPr>
      <t xml:space="preserve">R1(H) </t>
    </r>
    <r>
      <rPr>
        <sz val="12"/>
        <color theme="1"/>
        <rFont val="Arial"/>
        <family val="2"/>
      </rPr>
      <t>We apply a combination of Microsoft 365 retention policies and retention labels</t>
    </r>
  </si>
  <si>
    <r>
      <rPr>
        <b/>
        <sz val="12"/>
        <color rgb="FF000000"/>
        <rFont val="Arial"/>
        <family val="2"/>
      </rPr>
      <t xml:space="preserve">R1(B) </t>
    </r>
    <r>
      <rPr>
        <sz val="12"/>
        <color rgb="FF000000"/>
        <rFont val="Arial"/>
        <family val="2"/>
      </rPr>
      <t>SharePoint's In-Place approach to records management [This is a legacy approach]</t>
    </r>
  </si>
  <si>
    <r>
      <rPr>
        <b/>
        <sz val="12"/>
        <color rgb="FF000000"/>
        <rFont val="Arial"/>
        <family val="2"/>
      </rPr>
      <t>R1(E)</t>
    </r>
    <r>
      <rPr>
        <sz val="12"/>
        <color rgb="FF000000"/>
        <rFont val="Arial"/>
        <family val="2"/>
      </rPr>
      <t xml:space="preserve"> Microsoft 365's retention policies</t>
    </r>
  </si>
  <si>
    <r>
      <rPr>
        <b/>
        <sz val="12"/>
        <color theme="1"/>
        <rFont val="Arial"/>
        <family val="2"/>
      </rPr>
      <t xml:space="preserve">R1(I) </t>
    </r>
    <r>
      <rPr>
        <sz val="12"/>
        <color theme="1"/>
        <rFont val="Arial"/>
        <family val="2"/>
      </rPr>
      <t>We extend Microsoft 365 with a third-party records management product that helps to automatically apply Microsoft's retention labels and policies to our content.</t>
    </r>
  </si>
  <si>
    <r>
      <rPr>
        <b/>
        <sz val="12"/>
        <color theme="1"/>
        <rFont val="Arial"/>
        <family val="2"/>
      </rPr>
      <t xml:space="preserve">R1(C) </t>
    </r>
    <r>
      <rPr>
        <sz val="12"/>
        <color theme="1"/>
        <rFont val="Arial"/>
        <family val="2"/>
      </rPr>
      <t>We do not manage any of our Microsoft 365 content as records</t>
    </r>
  </si>
  <si>
    <r>
      <rPr>
        <b/>
        <sz val="12"/>
        <color rgb="FF000000"/>
        <rFont val="Arial"/>
        <family val="2"/>
      </rPr>
      <t>R1(F)</t>
    </r>
    <r>
      <rPr>
        <sz val="12"/>
        <color rgb="FF000000"/>
        <rFont val="Arial"/>
        <family val="2"/>
      </rPr>
      <t xml:space="preserve"> Microsoft 365's retention labels</t>
    </r>
  </si>
  <si>
    <r>
      <rPr>
        <b/>
        <sz val="12"/>
        <color theme="1"/>
        <rFont val="Arial"/>
        <family val="2"/>
      </rPr>
      <t>R1(G)</t>
    </r>
    <r>
      <rPr>
        <sz val="12"/>
        <color theme="1"/>
        <rFont val="Arial"/>
        <family val="2"/>
      </rPr>
      <t xml:space="preserve"> We extend Microsoft 365 with a third-party records management product that  stores retention rules and periods in a separate database outside of our Microsoft 365 tenant.</t>
    </r>
  </si>
  <si>
    <r>
      <rPr>
        <b/>
        <sz val="12"/>
        <color theme="1"/>
        <rFont val="Arial"/>
        <family val="2"/>
      </rPr>
      <t>R2(A)</t>
    </r>
    <r>
      <rPr>
        <sz val="12"/>
        <color theme="1"/>
        <rFont val="Arial"/>
        <family val="2"/>
      </rPr>
      <t xml:space="preserve"> No, we do not have any plans to move away from the legacy approach in the next couple of years</t>
    </r>
  </si>
  <si>
    <r>
      <rPr>
        <b/>
        <sz val="12"/>
        <color rgb="FF000000"/>
        <rFont val="Arial"/>
        <family val="2"/>
      </rPr>
      <t>R2(B)</t>
    </r>
    <r>
      <rPr>
        <sz val="12"/>
        <color rgb="FF000000"/>
        <rFont val="Arial"/>
        <family val="2"/>
      </rPr>
      <t xml:space="preserve"> Yes, we are planning to procure another system outside of Microsoft 365 in the next couple of years.</t>
    </r>
  </si>
  <si>
    <r>
      <rPr>
        <b/>
        <sz val="12"/>
        <color rgb="FF000000"/>
        <rFont val="Arial"/>
        <family val="2"/>
      </rPr>
      <t>R2(C)</t>
    </r>
    <r>
      <rPr>
        <sz val="12"/>
        <color rgb="FF000000"/>
        <rFont val="Arial"/>
        <family val="2"/>
      </rPr>
      <t xml:space="preserve"> Yes, we are planning to make use of retention policies / retention labels in the next couple of years</t>
    </r>
  </si>
  <si>
    <r>
      <rPr>
        <b/>
        <sz val="12"/>
        <color theme="1"/>
        <rFont val="Arial"/>
        <family val="2"/>
      </rPr>
      <t>R3(A)</t>
    </r>
    <r>
      <rPr>
        <sz val="12"/>
        <color theme="1"/>
        <rFont val="Arial"/>
        <family val="2"/>
      </rPr>
      <t xml:space="preserve"> We do not manage any of our Outlook content as records. </t>
    </r>
  </si>
  <si>
    <r>
      <rPr>
        <b/>
        <sz val="12"/>
        <color theme="1"/>
        <rFont val="Arial"/>
        <family val="2"/>
      </rPr>
      <t>R3(C)</t>
    </r>
    <r>
      <rPr>
        <sz val="12"/>
        <color theme="1"/>
        <rFont val="Arial"/>
        <family val="2"/>
      </rPr>
      <t xml:space="preserve"> We encourage staff to move emails (and other Outlook content) into another digital repository (e.g. SharePoint) for retention.</t>
    </r>
  </si>
  <si>
    <r>
      <rPr>
        <b/>
        <sz val="12"/>
        <color theme="1"/>
        <rFont val="Arial"/>
        <family val="2"/>
      </rPr>
      <t>R3(B)</t>
    </r>
    <r>
      <rPr>
        <sz val="12"/>
        <color theme="1"/>
        <rFont val="Arial"/>
        <family val="2"/>
      </rPr>
      <t xml:space="preserve"> We encourage staff to apply retention labels to emails</t>
    </r>
  </si>
  <si>
    <r>
      <rPr>
        <b/>
        <sz val="12"/>
        <color rgb="FF000000"/>
        <rFont val="Arial"/>
        <family val="2"/>
      </rPr>
      <t>R3(D)</t>
    </r>
    <r>
      <rPr>
        <sz val="12"/>
        <color rgb="FF000000"/>
        <rFont val="Arial"/>
        <family val="2"/>
      </rPr>
      <t xml:space="preserve"> We have a retention policy which is applied to staff inboxes (i.e. all emails for all staff are retained for the same duration)</t>
    </r>
  </si>
  <si>
    <r>
      <rPr>
        <b/>
        <sz val="12"/>
        <color rgb="FF000000"/>
        <rFont val="Arial"/>
        <family val="2"/>
      </rPr>
      <t>R3(E)</t>
    </r>
    <r>
      <rPr>
        <sz val="12"/>
        <color rgb="FF000000"/>
        <rFont val="Arial"/>
        <family val="2"/>
      </rPr>
      <t xml:space="preserve"> We apply default retention to inboxes based on the nature of the individual's role (aka Capstone). This allows us to apply longer retention periods to inboxes likely to contain more significant/valuable information. </t>
    </r>
  </si>
  <si>
    <r>
      <rPr>
        <b/>
        <sz val="12"/>
        <color rgb="FF000000"/>
        <rFont val="Arial"/>
        <family val="2"/>
      </rPr>
      <t xml:space="preserve">R3(F) </t>
    </r>
    <r>
      <rPr>
        <sz val="12"/>
        <color rgb="FF000000"/>
        <rFont val="Arial"/>
        <family val="2"/>
      </rPr>
      <t>We extend Outlook with a third-party records management product that stores retention rules and periods in a separate database outside of our Microsoft 365 tenant.</t>
    </r>
  </si>
  <si>
    <r>
      <rPr>
        <b/>
        <sz val="12"/>
        <color rgb="FF000000"/>
        <rFont val="Arial"/>
        <family val="2"/>
      </rPr>
      <t xml:space="preserve">R5(A) </t>
    </r>
    <r>
      <rPr>
        <sz val="12"/>
        <color rgb="FF000000"/>
        <rFont val="Arial"/>
        <family val="2"/>
      </rPr>
      <t xml:space="preserve">We do not manage any of our SharePoint Online content as records. </t>
    </r>
  </si>
  <si>
    <r>
      <rPr>
        <b/>
        <sz val="12"/>
        <color rgb="FF000000"/>
        <rFont val="Arial"/>
        <family val="2"/>
      </rPr>
      <t xml:space="preserve">R5(C) </t>
    </r>
    <r>
      <rPr>
        <sz val="12"/>
        <color rgb="FF000000"/>
        <rFont val="Arial"/>
        <family val="2"/>
      </rPr>
      <t xml:space="preserve">We export content from SharePoint Online into another digital system for retention/disposition, but plan to make use of retention policies and/or retention labels in the future. </t>
    </r>
  </si>
  <si>
    <r>
      <rPr>
        <b/>
        <sz val="12"/>
        <color theme="1"/>
        <rFont val="Arial"/>
        <family val="2"/>
      </rPr>
      <t>R5(F)</t>
    </r>
    <r>
      <rPr>
        <sz val="12"/>
        <color theme="1"/>
        <rFont val="Arial"/>
        <family val="2"/>
      </rPr>
      <t xml:space="preserve"> We use Microsoft's retention policies and/or retention labels</t>
    </r>
  </si>
  <si>
    <r>
      <rPr>
        <b/>
        <sz val="12"/>
        <color rgb="FF000000"/>
        <rFont val="Arial"/>
        <family val="2"/>
      </rPr>
      <t>R5(B)</t>
    </r>
    <r>
      <rPr>
        <sz val="12"/>
        <color rgb="FF000000"/>
        <rFont val="Arial"/>
        <family val="2"/>
      </rPr>
      <t xml:space="preserve"> We manage records in one of SharePoint's legacy approaches (i.e. 'Record Centers' or 'In Place Records Management')</t>
    </r>
  </si>
  <si>
    <r>
      <rPr>
        <b/>
        <sz val="12"/>
        <color rgb="FF000000"/>
        <rFont val="Arial"/>
        <family val="2"/>
      </rPr>
      <t xml:space="preserve">R5(D) </t>
    </r>
    <r>
      <rPr>
        <sz val="12"/>
        <color rgb="FF000000"/>
        <rFont val="Arial"/>
        <family val="2"/>
      </rPr>
      <t>We export content from SharePoint Online into another digital system for retention/disposition, because Microsoft 365 doesn't meet all of our records management requirements.</t>
    </r>
  </si>
  <si>
    <r>
      <rPr>
        <b/>
        <sz val="12"/>
        <color theme="1"/>
        <rFont val="Arial"/>
        <family val="2"/>
      </rPr>
      <t>R5(G)</t>
    </r>
    <r>
      <rPr>
        <sz val="12"/>
        <color theme="1"/>
        <rFont val="Arial"/>
        <family val="2"/>
      </rPr>
      <t xml:space="preserve"> We extend SharePoint Online with a third-party records management product that helps to automatically apply Microsoft's retention labels and policies to our content.</t>
    </r>
  </si>
  <si>
    <r>
      <rPr>
        <b/>
        <sz val="12"/>
        <color theme="1"/>
        <rFont val="Arial"/>
        <family val="2"/>
      </rPr>
      <t xml:space="preserve">R5(E) </t>
    </r>
    <r>
      <rPr>
        <sz val="12"/>
        <color theme="1"/>
        <rFont val="Arial"/>
        <family val="2"/>
      </rPr>
      <t>We extend SharePoint Online with a third-party records management product that stores retention rules and periods in a separate database outside of our Microsoft 365 tenant.</t>
    </r>
  </si>
  <si>
    <r>
      <rPr>
        <b/>
        <sz val="12"/>
        <color rgb="FF000000"/>
        <rFont val="Arial"/>
        <family val="2"/>
      </rPr>
      <t xml:space="preserve">R6(A) </t>
    </r>
    <r>
      <rPr>
        <sz val="12"/>
        <color rgb="FF000000"/>
        <rFont val="Arial"/>
        <family val="2"/>
      </rPr>
      <t>We do not apply retention policies to our SharePoint sites</t>
    </r>
  </si>
  <si>
    <r>
      <rPr>
        <b/>
        <sz val="12"/>
        <color theme="1"/>
        <rFont val="Arial"/>
        <family val="2"/>
      </rPr>
      <t>R6(E)</t>
    </r>
    <r>
      <rPr>
        <sz val="12"/>
        <color theme="1"/>
        <rFont val="Arial"/>
        <family val="2"/>
      </rPr>
      <t xml:space="preserve"> We encourage staff to identify potential records in their SharePoint sites, which are moved into an area where retention policies are applied to them. </t>
    </r>
  </si>
  <si>
    <r>
      <rPr>
        <b/>
        <sz val="12"/>
        <color theme="1"/>
        <rFont val="Arial"/>
        <family val="2"/>
      </rPr>
      <t xml:space="preserve">R6(F) </t>
    </r>
    <r>
      <rPr>
        <sz val="12"/>
        <color theme="1"/>
        <rFont val="Arial"/>
        <family val="2"/>
      </rPr>
      <t>We apply different retention policies to different SharePoint sites, depending on the nature of the information stored within them.</t>
    </r>
  </si>
  <si>
    <r>
      <rPr>
        <b/>
        <sz val="12"/>
        <color rgb="FF000000"/>
        <rFont val="Arial"/>
        <family val="2"/>
      </rPr>
      <t xml:space="preserve">R6(B) </t>
    </r>
    <r>
      <rPr>
        <sz val="12"/>
        <color rgb="FF000000"/>
        <rFont val="Arial"/>
        <family val="2"/>
      </rPr>
      <t xml:space="preserve">We use retention policies to automatically delete SharePoint content, but do not use them to ensure content is retained. </t>
    </r>
  </si>
  <si>
    <r>
      <rPr>
        <b/>
        <sz val="12"/>
        <color rgb="FF000000"/>
        <rFont val="Arial"/>
        <family val="2"/>
      </rPr>
      <t>R6(C)</t>
    </r>
    <r>
      <rPr>
        <sz val="12"/>
        <color rgb="FF000000"/>
        <rFont val="Arial"/>
        <family val="2"/>
      </rPr>
      <t xml:space="preserve"> We make some use of retention policies, but we know that they are not being consistently applied to our sites</t>
    </r>
  </si>
  <si>
    <r>
      <rPr>
        <b/>
        <sz val="12"/>
        <color rgb="FF000000"/>
        <rFont val="Arial"/>
        <family val="2"/>
      </rPr>
      <t>R6(D)</t>
    </r>
    <r>
      <rPr>
        <sz val="12"/>
        <color rgb="FF000000"/>
        <rFont val="Arial"/>
        <family val="2"/>
      </rPr>
      <t xml:space="preserve"> We apply the same retention policy to all of our SharePoint sites</t>
    </r>
  </si>
  <si>
    <r>
      <rPr>
        <b/>
        <sz val="12"/>
        <color rgb="FF000000"/>
        <rFont val="Arial"/>
        <family val="2"/>
      </rPr>
      <t xml:space="preserve">R7(A) </t>
    </r>
    <r>
      <rPr>
        <sz val="12"/>
        <color rgb="FF000000"/>
        <rFont val="Arial"/>
        <family val="2"/>
      </rPr>
      <t>We do not apply retention labels to our SharePoint sites</t>
    </r>
  </si>
  <si>
    <r>
      <rPr>
        <b/>
        <sz val="12"/>
        <color rgb="FF000000"/>
        <rFont val="Arial"/>
        <family val="2"/>
      </rPr>
      <t>R7(D)</t>
    </r>
    <r>
      <rPr>
        <sz val="12"/>
        <color rgb="FF000000"/>
        <rFont val="Arial"/>
        <family val="2"/>
      </rPr>
      <t xml:space="preserve"> Each of our SharePoint sites has a group of retentions labels deployed to it that is relevant to the type of activity being undertaken in that site. We encourage staff to manually apply these retention labels to content.</t>
    </r>
  </si>
  <si>
    <r>
      <rPr>
        <b/>
        <sz val="12"/>
        <color theme="1"/>
        <rFont val="Arial"/>
        <family val="2"/>
      </rPr>
      <t>R7(F)</t>
    </r>
    <r>
      <rPr>
        <sz val="12"/>
        <color theme="1"/>
        <rFont val="Arial"/>
        <family val="2"/>
      </rPr>
      <t xml:space="preserve"> We primarily use one of the following approaches for automatically applying our retention labels: Trainable Classifiers, Keyword Query, Sensitivity Information Types, or SharePoint Premium Content Processing.</t>
    </r>
  </si>
  <si>
    <r>
      <rPr>
        <b/>
        <sz val="12"/>
        <color rgb="FF000000"/>
        <rFont val="Arial"/>
        <family val="2"/>
      </rPr>
      <t>R7(B)</t>
    </r>
    <r>
      <rPr>
        <sz val="12"/>
        <color rgb="FF000000"/>
        <rFont val="Arial"/>
        <family val="2"/>
      </rPr>
      <t xml:space="preserve"> We have made the same group of retention labels available across all of our SharePoint sites. We encourage staff to manually apply these retention labels to content.</t>
    </r>
  </si>
  <si>
    <r>
      <rPr>
        <b/>
        <sz val="12"/>
        <color rgb="FF000000"/>
        <rFont val="Arial"/>
        <family val="2"/>
      </rPr>
      <t>R7(E)</t>
    </r>
    <r>
      <rPr>
        <sz val="12"/>
        <color rgb="FF000000"/>
        <rFont val="Arial"/>
        <family val="2"/>
      </rPr>
      <t xml:space="preserve"> Each of our SharePoint sites has a group of retentions labels deployed to it that is relevant to the type of activity being undertaken in that site. We have applied the most appropriate retention label as the default on each library (and potentially to some folders) across all our sites.</t>
    </r>
  </si>
  <si>
    <r>
      <rPr>
        <b/>
        <sz val="12"/>
        <color rgb="FF000000"/>
        <rFont val="Arial"/>
        <family val="2"/>
      </rPr>
      <t>R7(C)</t>
    </r>
    <r>
      <rPr>
        <sz val="12"/>
        <color rgb="FF000000"/>
        <rFont val="Arial"/>
        <family val="2"/>
      </rPr>
      <t xml:space="preserve"> We encourage staff to identify potential records in their SharePoint sites, which are moved into an area where retention labels are applied to them. </t>
    </r>
  </si>
  <si>
    <r>
      <rPr>
        <b/>
        <sz val="12"/>
        <color rgb="FF000000"/>
        <rFont val="Arial"/>
        <family val="2"/>
      </rPr>
      <t xml:space="preserve">R8(A) </t>
    </r>
    <r>
      <rPr>
        <sz val="12"/>
        <color rgb="FF000000"/>
        <rFont val="Arial"/>
        <family val="2"/>
      </rPr>
      <t>We have enabled the global setting that allows staff to delete labelled content. This means that when a file with a retention label applied to it is deleted it is retained in the Preservation Hold Library for the remainder of its retention period. Records stored in the Preservation Hold Library are very challenging to delete if they need to be disposed of before the end of their retention period (for example if they need to be deleted to comply with GDPR).</t>
    </r>
  </si>
  <si>
    <r>
      <rPr>
        <b/>
        <sz val="12"/>
        <color theme="1"/>
        <rFont val="Arial"/>
        <family val="2"/>
      </rPr>
      <t xml:space="preserve">R8(B) </t>
    </r>
    <r>
      <rPr>
        <sz val="12"/>
        <color theme="1"/>
        <rFont val="Arial"/>
        <family val="2"/>
      </rPr>
      <t xml:space="preserve">We have disabled the global setting that allows staff to delete labelled content. This means that when a member of staff attempts to delete a file protected by a retention label, a message is shown explaining that the label is preventing the file from being deleted. </t>
    </r>
  </si>
  <si>
    <r>
      <rPr>
        <b/>
        <sz val="12"/>
        <color rgb="FF000000"/>
        <rFont val="Arial"/>
        <family val="2"/>
      </rPr>
      <t xml:space="preserve">R9(A) </t>
    </r>
    <r>
      <rPr>
        <sz val="12"/>
        <color rgb="FF000000"/>
        <rFont val="Arial"/>
        <family val="2"/>
      </rPr>
      <t>We don't manage records from Viva Engage.</t>
    </r>
  </si>
  <si>
    <r>
      <rPr>
        <b/>
        <sz val="12"/>
        <color rgb="FF000000"/>
        <rFont val="Arial"/>
        <family val="2"/>
      </rPr>
      <t xml:space="preserve">R9(B) </t>
    </r>
    <r>
      <rPr>
        <sz val="12"/>
        <color rgb="FF000000"/>
        <rFont val="Arial"/>
        <family val="2"/>
      </rPr>
      <t>We encourage export of Viva Engage posts into another digital repository (e.g. SharePoint) for retention.</t>
    </r>
  </si>
  <si>
    <r>
      <rPr>
        <b/>
        <sz val="12"/>
        <color rgb="FF000000"/>
        <rFont val="Arial"/>
        <family val="2"/>
      </rPr>
      <t>R9(C)</t>
    </r>
    <r>
      <rPr>
        <sz val="12"/>
        <color rgb="FF000000"/>
        <rFont val="Arial"/>
        <family val="2"/>
      </rPr>
      <t xml:space="preserve"> We apply the a single retention policy to all Viva Engage Community Messages and a single retention policy to all Yammer user messages</t>
    </r>
  </si>
  <si>
    <r>
      <rPr>
        <b/>
        <sz val="12"/>
        <color rgb="FF000000"/>
        <rFont val="Arial"/>
        <family val="2"/>
      </rPr>
      <t xml:space="preserve">R9(D) </t>
    </r>
    <r>
      <rPr>
        <sz val="12"/>
        <color rgb="FF000000"/>
        <rFont val="Arial"/>
        <family val="2"/>
      </rPr>
      <t>We apply different contextual retention policies to each of our Viva Engage Communities.</t>
    </r>
  </si>
  <si>
    <r>
      <rPr>
        <b/>
        <sz val="12"/>
        <color rgb="FF000000"/>
        <rFont val="Arial"/>
        <family val="2"/>
      </rPr>
      <t>R9(E)</t>
    </r>
    <r>
      <rPr>
        <sz val="12"/>
        <color rgb="FF000000"/>
        <rFont val="Arial"/>
        <family val="2"/>
      </rPr>
      <t xml:space="preserve"> We apply a third-party records management product to Viva Engage posts that stores retention rules and periods in a separate database outside of our Microsoft 365 tenant.</t>
    </r>
  </si>
  <si>
    <r>
      <rPr>
        <b/>
        <sz val="12"/>
        <color rgb="FF000000"/>
        <rFont val="Arial"/>
        <family val="2"/>
      </rPr>
      <t>R10(A)</t>
    </r>
    <r>
      <rPr>
        <sz val="12"/>
        <color rgb="FF000000"/>
        <rFont val="Arial"/>
        <family val="2"/>
      </rPr>
      <t xml:space="preserve"> We actively encourage staff to use OneDrive for collaboration. We promote OneDrive as a service that allows you to store, share and  synchronize work files (and potentially allow external sharing) </t>
    </r>
  </si>
  <si>
    <r>
      <rPr>
        <b/>
        <sz val="12"/>
        <color theme="1"/>
        <rFont val="Arial"/>
        <family val="2"/>
      </rPr>
      <t xml:space="preserve">R10(C) </t>
    </r>
    <r>
      <rPr>
        <sz val="12"/>
        <color theme="1"/>
        <rFont val="Arial"/>
        <family val="2"/>
      </rPr>
      <t>We encourage staff to only use OneDrive for drafts and personal content. We advise that content of organisational value (including significant drafts) should be moved to a more appropriate location (e.g. SharePoint / Teams).</t>
    </r>
  </si>
  <si>
    <r>
      <rPr>
        <b/>
        <sz val="12"/>
        <color rgb="FF000000"/>
        <rFont val="Arial"/>
        <family val="2"/>
      </rPr>
      <t xml:space="preserve">R10(B) </t>
    </r>
    <r>
      <rPr>
        <sz val="12"/>
        <color rgb="FF000000"/>
        <rFont val="Arial"/>
        <family val="2"/>
      </rPr>
      <t xml:space="preserve">We allow staff to use OneDrive as they see fit. There are few (if any) restrictions governing its usage. </t>
    </r>
  </si>
  <si>
    <r>
      <rPr>
        <b/>
        <sz val="12"/>
        <color theme="1"/>
        <rFont val="Arial"/>
        <family val="2"/>
      </rPr>
      <t xml:space="preserve">R11(A) </t>
    </r>
    <r>
      <rPr>
        <sz val="12"/>
        <color theme="1"/>
        <rFont val="Arial"/>
        <family val="2"/>
      </rPr>
      <t xml:space="preserve">We do not manage records from OneDrive. </t>
    </r>
  </si>
  <si>
    <r>
      <rPr>
        <b/>
        <sz val="12"/>
        <color rgb="FF000000"/>
        <rFont val="Arial"/>
        <family val="2"/>
      </rPr>
      <t xml:space="preserve">R11(B) </t>
    </r>
    <r>
      <rPr>
        <sz val="12"/>
        <color rgb="FF000000"/>
        <rFont val="Arial"/>
        <family val="2"/>
      </rPr>
      <t>We export content from OneDrive into another digital system for retention/disposition.</t>
    </r>
  </si>
  <si>
    <r>
      <rPr>
        <b/>
        <sz val="12"/>
        <color theme="1"/>
        <rFont val="Arial"/>
        <family val="2"/>
      </rPr>
      <t>R11(F)</t>
    </r>
    <r>
      <rPr>
        <sz val="12"/>
        <color theme="1"/>
        <rFont val="Arial"/>
        <family val="2"/>
      </rPr>
      <t xml:space="preserve"> We use a retention policy to routinely delete anything stored in OneDrive and also provide retention labels that staff can use to override the automated deletion process.</t>
    </r>
  </si>
  <si>
    <r>
      <rPr>
        <b/>
        <sz val="12"/>
        <color rgb="FF000000"/>
        <rFont val="Arial"/>
        <family val="2"/>
      </rPr>
      <t>R11(C)</t>
    </r>
    <r>
      <rPr>
        <sz val="12"/>
        <color rgb="FF000000"/>
        <rFont val="Arial"/>
        <family val="2"/>
      </rPr>
      <t xml:space="preserve"> We apply a third-party records management product to OneDrive that stores retention rules and periods in a separate database outside of our Microsoft 365 tenant.</t>
    </r>
  </si>
  <si>
    <r>
      <rPr>
        <b/>
        <sz val="12"/>
        <color rgb="FF000000"/>
        <rFont val="Arial"/>
        <family val="2"/>
      </rPr>
      <t>R11(D)</t>
    </r>
    <r>
      <rPr>
        <sz val="12"/>
        <color rgb="FF000000"/>
        <rFont val="Arial"/>
        <family val="2"/>
      </rPr>
      <t xml:space="preserve"> We provide retention labels in OneDrive, which users manually apply to content.</t>
    </r>
  </si>
  <si>
    <r>
      <rPr>
        <b/>
        <sz val="12"/>
        <color rgb="FF000000"/>
        <rFont val="Arial"/>
        <family val="2"/>
      </rPr>
      <t xml:space="preserve">R11(E) </t>
    </r>
    <r>
      <rPr>
        <sz val="12"/>
        <color rgb="FF000000"/>
        <rFont val="Arial"/>
        <family val="2"/>
      </rPr>
      <t>We use a retention policy to routinely delete anything stored in OneDrive.</t>
    </r>
  </si>
  <si>
    <t>If you allow Teams chats, what is your primary approach to managing records in chats?</t>
  </si>
  <si>
    <r>
      <rPr>
        <b/>
        <sz val="12"/>
        <color theme="1"/>
        <rFont val="Arial"/>
        <family val="2"/>
      </rPr>
      <t xml:space="preserve">R12(A) </t>
    </r>
    <r>
      <rPr>
        <sz val="12"/>
        <color theme="1"/>
        <rFont val="Arial"/>
        <family val="2"/>
      </rPr>
      <t>We do not currently manage our Teams Chats as records.</t>
    </r>
  </si>
  <si>
    <r>
      <rPr>
        <b/>
        <sz val="12"/>
        <color rgb="FF000000"/>
        <rFont val="Arial"/>
        <family val="2"/>
      </rPr>
      <t>R12(B)</t>
    </r>
    <r>
      <rPr>
        <sz val="12"/>
        <color rgb="FF000000"/>
        <rFont val="Arial"/>
        <family val="2"/>
      </rPr>
      <t xml:space="preserve"> We treat Teams Chats as a record, and have a process of exporting it for longer term retention outside of Teams.</t>
    </r>
  </si>
  <si>
    <r>
      <rPr>
        <b/>
        <sz val="12"/>
        <color theme="1"/>
        <rFont val="Arial"/>
        <family val="2"/>
      </rPr>
      <t xml:space="preserve">R12(D) </t>
    </r>
    <r>
      <rPr>
        <sz val="12"/>
        <color theme="1"/>
        <rFont val="Arial"/>
        <family val="2"/>
      </rPr>
      <t>We automatically delete Teams Chats on a regular basis. Staff are encouraged to avoid using Teams Chat for any exchange of important/valuable information and/or ensure that a record of the conversation is manually created elsewhere.</t>
    </r>
  </si>
  <si>
    <t>(This question refers to Teams 1:1 chat not Channel messages)</t>
  </si>
  <si>
    <r>
      <rPr>
        <b/>
        <sz val="12"/>
        <color rgb="FF000000"/>
        <rFont val="Arial"/>
        <family val="2"/>
      </rPr>
      <t>R12(C)</t>
    </r>
    <r>
      <rPr>
        <sz val="12"/>
        <color rgb="FF000000"/>
        <rFont val="Arial"/>
        <family val="2"/>
      </rPr>
      <t xml:space="preserve"> We apply default retention policies to Teams Chats based on the nature of the individual's role (aka Capstone). This allows us to apply longer retention periods to Chats likely to contain more significant/valuable information. </t>
    </r>
  </si>
  <si>
    <r>
      <rPr>
        <b/>
        <sz val="12"/>
        <color theme="1"/>
        <rFont val="Arial"/>
        <family val="2"/>
      </rPr>
      <t xml:space="preserve">R13(A) </t>
    </r>
    <r>
      <rPr>
        <sz val="12"/>
        <color theme="1"/>
        <rFont val="Arial"/>
        <family val="2"/>
      </rPr>
      <t xml:space="preserve">We do not currently manage any of our Posts in Teams Channels as records </t>
    </r>
  </si>
  <si>
    <r>
      <rPr>
        <b/>
        <sz val="12"/>
        <color rgb="FF000000"/>
        <rFont val="Arial"/>
        <family val="2"/>
      </rPr>
      <t xml:space="preserve">R13(B) </t>
    </r>
    <r>
      <rPr>
        <sz val="12"/>
        <color rgb="FF000000"/>
        <rFont val="Arial"/>
        <family val="2"/>
      </rPr>
      <t>We automatically delete Posts in Teams Channels on a fairly regular basis. Staff are encouraged to avoid including important/valuable information within Teams Channel Posts and/or ensure that a record of the conversation is manually created elsewhere.</t>
    </r>
  </si>
  <si>
    <r>
      <rPr>
        <b/>
        <sz val="12"/>
        <color rgb="FF000000"/>
        <rFont val="Arial"/>
        <family val="2"/>
      </rPr>
      <t xml:space="preserve">R13(C) </t>
    </r>
    <r>
      <rPr>
        <sz val="12"/>
        <color rgb="FF000000"/>
        <rFont val="Arial"/>
        <family val="2"/>
      </rPr>
      <t>We have process of exporting Teams Channel Posts for longer term retention outside of Teams</t>
    </r>
  </si>
  <si>
    <r>
      <rPr>
        <b/>
        <sz val="12"/>
        <color theme="1"/>
        <rFont val="Arial"/>
        <family val="2"/>
      </rPr>
      <t>R13(D)</t>
    </r>
    <r>
      <rPr>
        <sz val="12"/>
        <color theme="1"/>
        <rFont val="Arial"/>
        <family val="2"/>
      </rPr>
      <t xml:space="preserve"> We apply different retention policies to manage Channel Posts  according to different 'types' of Team (e.g. Projects, Committees etc.) </t>
    </r>
  </si>
  <si>
    <r>
      <rPr>
        <b/>
        <sz val="12"/>
        <color theme="1"/>
        <rFont val="Arial"/>
        <family val="2"/>
      </rPr>
      <t xml:space="preserve">R14(A) </t>
    </r>
    <r>
      <rPr>
        <sz val="12"/>
        <color theme="1"/>
        <rFont val="Arial"/>
        <family val="2"/>
      </rPr>
      <t>No, we do not use record labels.</t>
    </r>
  </si>
  <si>
    <r>
      <rPr>
        <b/>
        <sz val="12"/>
        <color rgb="FF000000"/>
        <rFont val="Arial"/>
        <family val="2"/>
      </rPr>
      <t>R14(B)</t>
    </r>
    <r>
      <rPr>
        <sz val="12"/>
        <color rgb="FF000000"/>
        <rFont val="Arial"/>
        <family val="2"/>
      </rPr>
      <t xml:space="preserve"> Yes, users can manually apply record labels to their content.</t>
    </r>
  </si>
  <si>
    <r>
      <rPr>
        <b/>
        <sz val="12"/>
        <color theme="1"/>
        <rFont val="Arial"/>
        <family val="2"/>
      </rPr>
      <t xml:space="preserve">R14(D) </t>
    </r>
    <r>
      <rPr>
        <sz val="12"/>
        <color theme="1"/>
        <rFont val="Arial"/>
        <family val="2"/>
      </rPr>
      <t>Yes, While users cannot manually apply record labels, we have introduced automated processes that apply them to make our records immutable.</t>
    </r>
  </si>
  <si>
    <r>
      <rPr>
        <b/>
        <sz val="12"/>
        <color rgb="FF000000"/>
        <rFont val="Arial"/>
        <family val="2"/>
      </rPr>
      <t>R14(C)</t>
    </r>
    <r>
      <rPr>
        <sz val="12"/>
        <color rgb="FF000000"/>
        <rFont val="Arial"/>
        <family val="2"/>
      </rPr>
      <t xml:space="preserve"> Yes, although only selected users (typically members of the Records Management team) can apply record labels.</t>
    </r>
  </si>
  <si>
    <r>
      <rPr>
        <b/>
        <sz val="12"/>
        <color theme="1"/>
        <rFont val="Arial"/>
        <family val="2"/>
      </rPr>
      <t>R15(A)</t>
    </r>
    <r>
      <rPr>
        <sz val="12"/>
        <color theme="1"/>
        <rFont val="Arial"/>
        <family val="2"/>
      </rPr>
      <t xml:space="preserve"> We aim to only apply retention to the latest version of a record. Previous versions are deleted where possible.</t>
    </r>
  </si>
  <si>
    <r>
      <rPr>
        <b/>
        <sz val="12"/>
        <color rgb="FF000000"/>
        <rFont val="Arial"/>
        <family val="2"/>
      </rPr>
      <t>R15(B)</t>
    </r>
    <r>
      <rPr>
        <sz val="12"/>
        <color rgb="FF000000"/>
        <rFont val="Arial"/>
        <family val="2"/>
      </rPr>
      <t xml:space="preserve"> We apply retention to each version of a record. </t>
    </r>
  </si>
  <si>
    <r>
      <rPr>
        <b/>
        <sz val="12"/>
        <color rgb="FF000000"/>
        <rFont val="Arial"/>
        <family val="2"/>
      </rPr>
      <t>R15(C)</t>
    </r>
    <r>
      <rPr>
        <sz val="12"/>
        <color rgb="FF000000"/>
        <rFont val="Arial"/>
        <family val="2"/>
      </rPr>
      <t xml:space="preserve"> We use Microsoft's records versioning, which allows us to lock and unlock records, storing a separate version each time. Please note, this approach relies on storing records in the Preservation Hold Library, which makes them very challenging to delete if they need to be disposed of before the end of their retention period (for example if they need to be deleted to comply with GDPR).</t>
    </r>
  </si>
  <si>
    <r>
      <rPr>
        <b/>
        <sz val="12"/>
        <color rgb="FF000000"/>
        <rFont val="Arial"/>
      </rPr>
      <t>D1(A)</t>
    </r>
    <r>
      <rPr>
        <sz val="12"/>
        <color rgb="FF000000"/>
        <rFont val="Arial"/>
      </rPr>
      <t xml:space="preserve"> We do not undertake disposition reviews in Microsoft 365</t>
    </r>
  </si>
  <si>
    <r>
      <rPr>
        <b/>
        <sz val="12"/>
        <color rgb="FF000000"/>
        <rFont val="Arial"/>
      </rPr>
      <t xml:space="preserve">D1(D) </t>
    </r>
    <r>
      <rPr>
        <sz val="12"/>
        <color rgb="FF000000"/>
        <rFont val="Arial"/>
      </rPr>
      <t xml:space="preserve">Yes, some of our records invoke a disposition review process at the end of their retention periods. </t>
    </r>
  </si>
  <si>
    <r>
      <rPr>
        <b/>
        <sz val="12"/>
        <color rgb="FF000000"/>
        <rFont val="Arial"/>
      </rPr>
      <t>D1(E)</t>
    </r>
    <r>
      <rPr>
        <sz val="12"/>
        <color rgb="FF000000"/>
        <rFont val="Arial"/>
      </rPr>
      <t xml:space="preserve"> Yes, some of our records invoke a disposition review process at the end of their retention periods. We have planned which staff will be responsible for reviewing records, and provided them with appropriate training/guidance to allow them to undertake a disposition review.</t>
    </r>
  </si>
  <si>
    <t xml:space="preserve">D, E,F colour code 
Improvement choice - everything red - comment, are you sure? </t>
  </si>
  <si>
    <t xml:space="preserve">Mrge maturity level? </t>
  </si>
  <si>
    <r>
      <rPr>
        <b/>
        <sz val="12"/>
        <color rgb="FF000000"/>
        <rFont val="Arial"/>
      </rPr>
      <t>D1(B)</t>
    </r>
    <r>
      <rPr>
        <sz val="12"/>
        <color rgb="FF000000"/>
        <rFont val="Arial"/>
      </rPr>
      <t xml:space="preserve"> We plan to introduce disposition reviews for specific types of records, but currently don't have this configured.</t>
    </r>
  </si>
  <si>
    <r>
      <rPr>
        <b/>
        <sz val="12"/>
        <color rgb="FF000000"/>
        <rFont val="Arial"/>
      </rPr>
      <t>D1(C)</t>
    </r>
    <r>
      <rPr>
        <sz val="12"/>
        <color rgb="FF000000"/>
        <rFont val="Arial"/>
      </rPr>
      <t xml:space="preserve"> Some of our records aren't automatically deleted at the end of retention. We plan to manually review these records at a later date.</t>
    </r>
  </si>
  <si>
    <r>
      <rPr>
        <b/>
        <sz val="12"/>
        <color rgb="FF000000"/>
        <rFont val="Arial"/>
      </rPr>
      <t>D2(A)</t>
    </r>
    <r>
      <rPr>
        <sz val="12"/>
        <color rgb="FF000000"/>
        <rFont val="Arial"/>
      </rPr>
      <t xml:space="preserve"> We have no plans for transferring Public Records because our records are not old enough</t>
    </r>
  </si>
  <si>
    <r>
      <rPr>
        <b/>
        <sz val="12"/>
        <color rgb="FF000000"/>
        <rFont val="Arial"/>
      </rPr>
      <t xml:space="preserve">D2(D) </t>
    </r>
    <r>
      <rPr>
        <sz val="12"/>
        <color rgb="FF000000"/>
        <rFont val="Arial"/>
      </rPr>
      <t>We are working with our nation's official archives or other place of deposits to establish workflow solution for digital transfer from Microsoft 365</t>
    </r>
  </si>
  <si>
    <r>
      <rPr>
        <b/>
        <sz val="12"/>
        <color rgb="FF000000"/>
        <rFont val="Arial"/>
      </rPr>
      <t>D2(E)</t>
    </r>
    <r>
      <rPr>
        <sz val="12"/>
        <color rgb="FF000000"/>
        <rFont val="Arial"/>
      </rPr>
      <t xml:space="preserve"> We have implemented a process to export Public Records from Microsoft 365 and transfer them to our nation's official archives or other place of deposits digitally.</t>
    </r>
  </si>
  <si>
    <r>
      <rPr>
        <b/>
        <sz val="12"/>
        <color rgb="FF000000"/>
        <rFont val="Arial"/>
      </rPr>
      <t>D2(B)</t>
    </r>
    <r>
      <rPr>
        <sz val="12"/>
        <color rgb="FF000000"/>
        <rFont val="Arial"/>
      </rPr>
      <t xml:space="preserve"> We have no plans for transferring Public Records from Microsoft 365 to our nation's official archives or other place of deposits </t>
    </r>
  </si>
  <si>
    <r>
      <rPr>
        <b/>
        <sz val="12"/>
        <color rgb="FF000000"/>
        <rFont val="Arial"/>
      </rPr>
      <t xml:space="preserve">D2(C) </t>
    </r>
    <r>
      <rPr>
        <sz val="12"/>
        <color rgb="FF000000"/>
        <rFont val="Arial"/>
      </rPr>
      <t>We are waiting for the export capabilities provided within Microsoft 365 to improve, so that we can consider integrating a digital transfer of Public Records to our  nation's official archives or other place of deposits in the future</t>
    </r>
  </si>
  <si>
    <r>
      <rPr>
        <b/>
        <sz val="12"/>
        <color rgb="FF000000"/>
        <rFont val="Arial"/>
      </rPr>
      <t>D3(A)</t>
    </r>
    <r>
      <rPr>
        <sz val="12"/>
        <color rgb="FF000000"/>
        <rFont val="Arial"/>
      </rPr>
      <t xml:space="preserve"> We haven't yet established who will be undertaking our disposition reviews</t>
    </r>
  </si>
  <si>
    <r>
      <rPr>
        <b/>
        <sz val="11"/>
        <color rgb="FF000000"/>
        <rFont val="Arial"/>
      </rPr>
      <t>D3(B)</t>
    </r>
    <r>
      <rPr>
        <sz val="11"/>
        <color rgb="FF000000"/>
        <rFont val="Arial"/>
      </rPr>
      <t xml:space="preserve"> We have delegated the disposition review to be undertaken by IM professionals across the organisation</t>
    </r>
  </si>
  <si>
    <r>
      <rPr>
        <b/>
        <sz val="11"/>
        <color rgb="FF000000"/>
        <rFont val="Arial"/>
      </rPr>
      <t xml:space="preserve">D3(C) </t>
    </r>
    <r>
      <rPr>
        <sz val="11"/>
        <color rgb="FF000000"/>
        <rFont val="Arial"/>
      </rPr>
      <t>We have an individual and/or central team who will be responsible for undertaking all disposition reviews for the organisation</t>
    </r>
  </si>
  <si>
    <r>
      <rPr>
        <b/>
        <sz val="11"/>
        <color rgb="FF000000"/>
        <rFont val="Arial"/>
      </rPr>
      <t xml:space="preserve">D4(A) </t>
    </r>
    <r>
      <rPr>
        <sz val="11"/>
        <color rgb="FF000000"/>
        <rFont val="Arial"/>
      </rPr>
      <t>We do not retain any proof of disposal to evidence the disposition of our records in Microsoft 365.</t>
    </r>
  </si>
  <si>
    <r>
      <rPr>
        <b/>
        <sz val="11"/>
        <color rgb="FF000000"/>
        <rFont val="Arial"/>
      </rPr>
      <t xml:space="preserve">D4(D) </t>
    </r>
    <r>
      <rPr>
        <sz val="11"/>
        <color rgb="FF000000"/>
        <rFont val="Arial"/>
      </rPr>
      <t>We use Microsoft's 7-year 'proof of disposal' for items that are deleted during a disposition review, and for items marked with a record label which are automatically deleted. We have additionally undertaken a review to ensure that this proof of disposal preserves sufficient context for our needs.</t>
    </r>
  </si>
  <si>
    <r>
      <rPr>
        <b/>
        <sz val="11"/>
        <color rgb="FF000000"/>
        <rFont val="Arial"/>
      </rPr>
      <t>D4(B)</t>
    </r>
    <r>
      <rPr>
        <sz val="11"/>
        <color rgb="FF000000"/>
        <rFont val="Arial"/>
      </rPr>
      <t xml:space="preserve"> We rely on manual processes to preserve our 'proof of disposal' when content in Microsoft 365 is deleted.</t>
    </r>
  </si>
  <si>
    <r>
      <rPr>
        <b/>
        <sz val="11"/>
        <color rgb="FF000000"/>
        <rFont val="Arial"/>
      </rPr>
      <t xml:space="preserve">D4(E) </t>
    </r>
    <r>
      <rPr>
        <sz val="11"/>
        <color rgb="FF000000"/>
        <rFont val="Arial"/>
      </rPr>
      <t>We have chosen to introduce and automated process for capturing the 'proof of disposal' that we require to supplement Microsoft 365.</t>
    </r>
  </si>
  <si>
    <r>
      <rPr>
        <b/>
        <sz val="11"/>
        <color rgb="FF000000"/>
        <rFont val="Arial"/>
      </rPr>
      <t>D4(C)</t>
    </r>
    <r>
      <rPr>
        <sz val="11"/>
        <color rgb="FF000000"/>
        <rFont val="Arial"/>
      </rPr>
      <t xml:space="preserve"> We use Microsoft's 7-year 'proof of disposal' for items that are deleted during a disposition review, and for items marked with a record label which are automatically deleted. However, we have not reviewed the proof of disposal to ensure that sufficient context is being preserved. </t>
    </r>
  </si>
  <si>
    <r>
      <rPr>
        <b/>
        <sz val="12"/>
        <color rgb="FF000000"/>
        <rFont val="Arial"/>
      </rPr>
      <t>A1(A)</t>
    </r>
    <r>
      <rPr>
        <sz val="12"/>
        <color rgb="FF000000"/>
        <rFont val="Arial"/>
      </rPr>
      <t xml:space="preserve"> Prior to implementing Microsoft 365 Copilot we did not take any steps to identify content with over-generous access permissions.</t>
    </r>
  </si>
  <si>
    <r>
      <rPr>
        <b/>
        <sz val="12"/>
        <color rgb="FF000000"/>
        <rFont val="Arial"/>
      </rPr>
      <t>A1(B)</t>
    </r>
    <r>
      <rPr>
        <sz val="12"/>
        <color rgb="FF000000"/>
        <rFont val="Arial"/>
      </rPr>
      <t xml:space="preserve"> Prior to implementing Copilot we asked all teams to check their shared spaces for over generous access permissions and make any necessary changes.</t>
    </r>
  </si>
  <si>
    <r>
      <rPr>
        <b/>
        <sz val="12"/>
        <color rgb="FF000000"/>
        <rFont val="Arial"/>
      </rPr>
      <t>A1(C)</t>
    </r>
    <r>
      <rPr>
        <sz val="12"/>
        <color rgb="FF000000"/>
        <rFont val="Arial"/>
      </rPr>
      <t xml:space="preserve"> As well as asking all teams to check their shared spaces for over generous access permissions we also performed some central checks to look for high risk content. We recognize that this requires ongoing oversight and ongoing checks.</t>
    </r>
  </si>
  <si>
    <t xml:space="preserve">N/A option in dropdown </t>
  </si>
  <si>
    <t xml:space="preserve">AI2 </t>
  </si>
  <si>
    <r>
      <rPr>
        <b/>
        <sz val="12"/>
        <color rgb="FF000000"/>
        <rFont val="Arial"/>
      </rPr>
      <t>A2(A)</t>
    </r>
    <r>
      <rPr>
        <sz val="12"/>
        <color rgb="FF000000"/>
        <rFont val="Arial"/>
      </rPr>
      <t xml:space="preserve"> We have provided our staff with access to a generative AI but have not provided specific guidance/training on its usage. </t>
    </r>
  </si>
  <si>
    <r>
      <t xml:space="preserve">A2(B) </t>
    </r>
    <r>
      <rPr>
        <sz val="12"/>
        <color rgb="FF000000"/>
        <rFont val="Arial"/>
      </rPr>
      <t>We have provided staff with guidance and training so that they understand the limitations of generative AI and their responsibility to check AI-generated outputs before using them.</t>
    </r>
  </si>
  <si>
    <r>
      <rPr>
        <b/>
        <sz val="12"/>
        <color rgb="FF000000"/>
        <rFont val="Arial"/>
      </rPr>
      <t>A2(C)</t>
    </r>
    <r>
      <rPr>
        <sz val="12"/>
        <color rgb="FF000000"/>
        <rFont val="Arial"/>
      </rPr>
      <t xml:space="preserve"> We have issued guidance, and provided training for staff on the strengths and weaknesses of Microsoft 365 Copilot and of generative AI in general. We make provision of Microsoft 365 Copilot licence to staff conditional on them having completed the training, and having confirmed that they have read, and will follow, the department's guidance on use of Copilot.</t>
    </r>
  </si>
  <si>
    <r>
      <rPr>
        <b/>
        <sz val="12"/>
        <color rgb="FF000000"/>
        <rFont val="Arial"/>
      </rPr>
      <t xml:space="preserve">A3(A) </t>
    </r>
    <r>
      <rPr>
        <sz val="12"/>
        <color rgb="FF000000"/>
        <rFont val="Arial"/>
      </rPr>
      <t>We do not apply retention to AI generated content.</t>
    </r>
  </si>
  <si>
    <r>
      <rPr>
        <b/>
        <sz val="12"/>
        <color rgb="FF000000"/>
        <rFont val="Arial"/>
      </rPr>
      <t>A3(B)</t>
    </r>
    <r>
      <rPr>
        <sz val="12"/>
        <color rgb="FF000000"/>
        <rFont val="Arial"/>
      </rPr>
      <t xml:space="preserve"> We apply retention policies to our AI generated content, to ensure that it is retained/deleted in accordance with our retention schedule.</t>
    </r>
  </si>
  <si>
    <t xml:space="preserve">AI1(C) </t>
  </si>
  <si>
    <t>A2(A)</t>
  </si>
  <si>
    <t xml:space="preserve">A2(B) </t>
  </si>
  <si>
    <t>We have provided staff with guidance and training so that they understand the limitations of generative AI and their  responsibility to check AI-generated outputs before using them.</t>
  </si>
  <si>
    <t xml:space="preserve">A2(C) </t>
  </si>
  <si>
    <t>Select Answer</t>
  </si>
  <si>
    <r>
      <rPr>
        <b/>
        <sz val="12"/>
        <color theme="1"/>
        <rFont val="Arial"/>
        <family val="2"/>
      </rPr>
      <t xml:space="preserve">A) </t>
    </r>
    <r>
      <rPr>
        <sz val="12"/>
        <color theme="1"/>
        <rFont val="Arial"/>
        <family val="2"/>
      </rPr>
      <t>We don't have a committee or a board, but our Microsoft 365 tenant has a clear ownership model. Issues and requests are difficult to raise and/or KIM/information governance needs are not always addressed.</t>
    </r>
  </si>
  <si>
    <r>
      <rPr>
        <b/>
        <sz val="12"/>
        <color theme="1"/>
        <rFont val="Arial"/>
        <family val="2"/>
      </rPr>
      <t xml:space="preserve">B) </t>
    </r>
    <r>
      <rPr>
        <sz val="12"/>
        <color theme="1"/>
        <rFont val="Arial"/>
        <family val="2"/>
      </rPr>
      <t>It is not clear who is responsible for overseeing our Microsoft 365 tenant.</t>
    </r>
  </si>
  <si>
    <r>
      <rPr>
        <b/>
        <sz val="12"/>
        <color theme="1"/>
        <rFont val="Arial"/>
        <family val="2"/>
      </rPr>
      <t>C)</t>
    </r>
    <r>
      <rPr>
        <sz val="12"/>
        <color theme="1"/>
        <rFont val="Arial"/>
        <family val="2"/>
      </rPr>
      <t xml:space="preserve"> We have a committee / board who own and make decisions around the way our Microsoft 365 tenant is used, however the process of raising requests and changes with this board isn't clearly defined.</t>
    </r>
  </si>
  <si>
    <t>D) We have a committee / board who own and make decisions around the way that our Microsoft 365 tenant is used. This committee ensures that stakeholders (including knowledge and information managers, records managers, information security, governance and user representatives) are empowered to influence the way our organisation chooses to use Microsoft 365.</t>
  </si>
  <si>
    <t>B</t>
  </si>
  <si>
    <t xml:space="preserve">drop down with ID Code - if they chose a red/orange - how can we deal with this situation? Alert in the action plan or here or both? Are you sure this is the step you want to take - it doesn't match with the expected best practices. Include 'other option'. Only action plan input for red. Yellow is voluntary. </t>
  </si>
  <si>
    <t xml:space="preserve">how will the improvement be carried out/implemented </t>
  </si>
  <si>
    <t>general</t>
  </si>
  <si>
    <t>A</t>
  </si>
  <si>
    <t>C</t>
  </si>
  <si>
    <r>
      <rPr>
        <b/>
        <sz val="12"/>
        <color theme="1"/>
        <rFont val="Arial"/>
        <family val="2"/>
      </rPr>
      <t>A)</t>
    </r>
    <r>
      <rPr>
        <sz val="12"/>
        <color theme="1"/>
        <rFont val="Arial"/>
        <family val="2"/>
      </rPr>
      <t xml:space="preserve"> The leaver's OneDrive account is automatically deleted after the user leaves the organisation. The leaver is expected to manually review and move copies of any content of value for retention elsewhere.</t>
    </r>
  </si>
  <si>
    <r>
      <rPr>
        <b/>
        <sz val="12"/>
        <color theme="1"/>
        <rFont val="Arial"/>
        <family val="2"/>
      </rPr>
      <t>B)</t>
    </r>
    <r>
      <rPr>
        <sz val="12"/>
        <color theme="1"/>
        <rFont val="Arial"/>
        <family val="2"/>
      </rPr>
      <t xml:space="preserve"> The leaver's OneDrive account is automatically deleted after the user leaves the organisation. OneDrive content is rarely if ever reviewed before deletion.</t>
    </r>
  </si>
  <si>
    <r>
      <rPr>
        <b/>
        <sz val="12"/>
        <color theme="1"/>
        <rFont val="Arial"/>
        <family val="2"/>
      </rPr>
      <t xml:space="preserve">C) </t>
    </r>
    <r>
      <rPr>
        <sz val="12"/>
        <color theme="1"/>
        <rFont val="Arial"/>
        <family val="2"/>
      </rPr>
      <t>The leaver's OneDrive account is kept. We intend to introduce a plan in the future to manage information stored in the OneDrive accounts of former users.</t>
    </r>
  </si>
  <si>
    <r>
      <rPr>
        <b/>
        <sz val="12"/>
        <color theme="1"/>
        <rFont val="Arial"/>
        <family val="2"/>
      </rPr>
      <t>D)</t>
    </r>
    <r>
      <rPr>
        <sz val="12"/>
        <color theme="1"/>
        <rFont val="Arial"/>
        <family val="2"/>
      </rPr>
      <t xml:space="preserve"> The leaver's line manager can review the content and copy anything that needs to be kept, then the OneDrive account is automatically deleted.</t>
    </r>
  </si>
  <si>
    <r>
      <rPr>
        <b/>
        <sz val="12"/>
        <color theme="1"/>
        <rFont val="Arial"/>
        <family val="2"/>
      </rPr>
      <t xml:space="preserve">E) </t>
    </r>
    <r>
      <rPr>
        <sz val="12"/>
        <color theme="1"/>
        <rFont val="Arial"/>
        <family val="2"/>
      </rPr>
      <t>We encourage users to move records elsewhere, and minimise storage of any content of value in OneDrive.</t>
    </r>
  </si>
  <si>
    <r>
      <rPr>
        <b/>
        <sz val="12"/>
        <color theme="1"/>
        <rFont val="Arial"/>
        <family val="2"/>
      </rPr>
      <t>F)</t>
    </r>
    <r>
      <rPr>
        <sz val="12"/>
        <color theme="1"/>
        <rFont val="Arial"/>
        <family val="2"/>
      </rPr>
      <t xml:space="preserve"> The leaver's OneDrive account is kept. We rely on retention policies/labels to delete content in OneDrive content.</t>
    </r>
  </si>
  <si>
    <t>F</t>
  </si>
  <si>
    <t>E</t>
  </si>
  <si>
    <r>
      <rPr>
        <b/>
        <sz val="12"/>
        <color theme="1"/>
        <rFont val="Arial"/>
        <family val="2"/>
      </rPr>
      <t xml:space="preserve">A) </t>
    </r>
    <r>
      <rPr>
        <sz val="12"/>
        <color theme="1"/>
        <rFont val="Arial"/>
        <family val="2"/>
      </rPr>
      <t>The leaver's Outlook inbox is automatically deleted after the user leaves the organisation. Outlook content is rarely if ever reviewed before deletion.</t>
    </r>
  </si>
  <si>
    <r>
      <rPr>
        <b/>
        <sz val="12"/>
        <color theme="1"/>
        <rFont val="Arial"/>
        <family val="2"/>
      </rPr>
      <t xml:space="preserve">B) </t>
    </r>
    <r>
      <rPr>
        <sz val="12"/>
        <color theme="1"/>
        <rFont val="Arial"/>
        <family val="2"/>
      </rPr>
      <t>The leaver's Outlook inbox is kept. We intend to introduce a plan in the future to manage information stored in the Outlook inboxes of former users.</t>
    </r>
  </si>
  <si>
    <r>
      <rPr>
        <b/>
        <sz val="12"/>
        <color theme="1"/>
        <rFont val="Arial"/>
        <family val="2"/>
      </rPr>
      <t>C)</t>
    </r>
    <r>
      <rPr>
        <sz val="12"/>
        <color theme="1"/>
        <rFont val="Arial"/>
        <family val="2"/>
      </rPr>
      <t xml:space="preserve"> The leaver's Outlook inbox is automatically deleted after the user leaves the organisation. The leaver is expected to manually review and move copies of any content of value for retention elsewhere.</t>
    </r>
  </si>
  <si>
    <r>
      <rPr>
        <b/>
        <sz val="12"/>
        <color theme="1"/>
        <rFont val="Arial"/>
        <family val="2"/>
      </rPr>
      <t xml:space="preserve">D) </t>
    </r>
    <r>
      <rPr>
        <sz val="12"/>
        <color theme="1"/>
        <rFont val="Arial"/>
        <family val="2"/>
      </rPr>
      <t>The leaver's line manager can review the content and copy anything that needs to be kept, then the Outlook inbox is automatically deleted.</t>
    </r>
  </si>
  <si>
    <r>
      <rPr>
        <b/>
        <sz val="12"/>
        <color theme="1"/>
        <rFont val="Arial"/>
        <family val="2"/>
      </rPr>
      <t>E)</t>
    </r>
    <r>
      <rPr>
        <sz val="12"/>
        <color theme="1"/>
        <rFont val="Arial"/>
        <family val="2"/>
      </rPr>
      <t xml:space="preserve"> We encourage users to move records elsewhere, and minimise storage of any content of value in inboxes.</t>
    </r>
  </si>
  <si>
    <r>
      <rPr>
        <b/>
        <sz val="12"/>
        <color theme="1"/>
        <rFont val="Arial"/>
        <family val="2"/>
      </rPr>
      <t xml:space="preserve">F) </t>
    </r>
    <r>
      <rPr>
        <sz val="12"/>
        <color theme="1"/>
        <rFont val="Arial"/>
        <family val="2"/>
      </rPr>
      <t xml:space="preserve">The leaver's Outlook inbox is kept. We rely on retention policies/labels to delete content in Outlook inboxes. </t>
    </r>
  </si>
  <si>
    <r>
      <rPr>
        <b/>
        <sz val="12"/>
        <color theme="1"/>
        <rFont val="Arial"/>
        <family val="2"/>
      </rPr>
      <t xml:space="preserve">A) </t>
    </r>
    <r>
      <rPr>
        <sz val="12"/>
        <color theme="1"/>
        <rFont val="Arial"/>
        <family val="2"/>
      </rPr>
      <t>We have a largely manual process, which endeavours to include content stored in Microsoft 365 within Information Rights Requests.</t>
    </r>
  </si>
  <si>
    <r>
      <rPr>
        <b/>
        <sz val="12"/>
        <color theme="1"/>
        <rFont val="Arial"/>
        <family val="2"/>
      </rPr>
      <t>B)</t>
    </r>
    <r>
      <rPr>
        <sz val="12"/>
        <color theme="1"/>
        <rFont val="Arial"/>
        <family val="2"/>
      </rPr>
      <t xml:space="preserve"> We use a third-party Information Rights Request tool/process outside of Microsoft 365 to assist our response to Information Rights Requests. </t>
    </r>
  </si>
  <si>
    <r>
      <rPr>
        <b/>
        <sz val="12"/>
        <color theme="1"/>
        <rFont val="Arial"/>
        <family val="2"/>
      </rPr>
      <t>C)</t>
    </r>
    <r>
      <rPr>
        <sz val="12"/>
        <color theme="1"/>
        <rFont val="Arial"/>
        <family val="2"/>
      </rPr>
      <t xml:space="preserve"> We use Microsoft Priva's 'Subject Rights Request' capability to assist our response to Information Rights Requests.</t>
    </r>
  </si>
  <si>
    <r>
      <rPr>
        <b/>
        <sz val="12"/>
        <color theme="1"/>
        <rFont val="Arial"/>
        <family val="2"/>
      </rPr>
      <t xml:space="preserve">D) </t>
    </r>
    <r>
      <rPr>
        <sz val="12"/>
        <color theme="1"/>
        <rFont val="Arial"/>
        <family val="2"/>
      </rPr>
      <t>We use Microsoft Purview's 'Content Search' or 'eDiscovery' capabilities to assist our response to Information Rights Requests.</t>
    </r>
  </si>
  <si>
    <r>
      <rPr>
        <b/>
        <sz val="12"/>
        <color theme="1"/>
        <rFont val="Arial"/>
        <family val="2"/>
      </rPr>
      <t xml:space="preserve">A) </t>
    </r>
    <r>
      <rPr>
        <sz val="12"/>
        <color theme="1"/>
        <rFont val="Arial"/>
        <family val="2"/>
      </rPr>
      <t>We (or an organisation working on our behalf) occasionally monitor the Message Center and/or Microsoft 365 road-map for upcoming changes. We sometimes identify changes before they appear in the tenancy, and often aren't able to assess the impact of each change.</t>
    </r>
  </si>
  <si>
    <r>
      <rPr>
        <b/>
        <sz val="12"/>
        <color theme="1"/>
        <rFont val="Arial"/>
        <family val="2"/>
      </rPr>
      <t xml:space="preserve">B) </t>
    </r>
    <r>
      <rPr>
        <sz val="12"/>
        <color theme="1"/>
        <rFont val="Arial"/>
        <family val="2"/>
      </rPr>
      <t>We don't tend to monitor for upcoming changes in Microsoft 365</t>
    </r>
  </si>
  <si>
    <r>
      <rPr>
        <b/>
        <sz val="12"/>
        <color theme="1"/>
        <rFont val="Arial"/>
        <family val="2"/>
      </rPr>
      <t xml:space="preserve">C) </t>
    </r>
    <r>
      <rPr>
        <sz val="12"/>
        <color theme="1"/>
        <rFont val="Arial"/>
        <family val="2"/>
      </rPr>
      <t>We (or an organisation working on our behalf) frequently monitor the Message Center and/or Microsoft 365 road-map for upcoming changes. We don't always identify changes before they appear in the tenancy, or aren't always able to fully assess the impact of each change.</t>
    </r>
  </si>
  <si>
    <r>
      <rPr>
        <b/>
        <sz val="12"/>
        <color theme="1"/>
        <rFont val="Arial"/>
        <family val="2"/>
      </rPr>
      <t>D)</t>
    </r>
    <r>
      <rPr>
        <sz val="12"/>
        <color theme="1"/>
        <rFont val="Arial"/>
        <family val="2"/>
      </rPr>
      <t xml:space="preserve"> We have a defined process for proactively monitoring changes in Microsoft 365 and considering their impact. The process assesses the Microsoft 365 road-map and Message Center among other sources. This process might be conducted internally, or by an organisation working on our behalf.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</si>
</sst>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2"/>
      <color theme="1"/>
      <name val="Arial"/>
      <family val="2"/>
    </font>
    <font>
      <b/>
      <sz val="12"/>
      <color theme="0"/>
      <name val="Arial"/>
      <family val="2"/>
    </font>
    <font>
      <b/>
      <sz val="12"/>
      <color theme="1"/>
      <name val="Arial"/>
      <family val="2"/>
    </font>
    <font>
      <sz val="11"/>
      <color rgb="FF000000"/>
      <name val="Arial"/>
      <family val="2"/>
    </font>
    <font>
      <sz val="12"/>
      <color rgb="FF000000"/>
      <name val="Arial"/>
      <family val="2"/>
    </font>
    <font>
      <b/>
      <sz val="12"/>
      <color rgb="FF000000"/>
      <name val="Arial"/>
      <family val="2"/>
    </font>
    <font>
      <b/>
      <sz val="11"/>
      <color rgb="FF000000"/>
      <name val="Arial"/>
      <family val="2"/>
    </font>
    <font>
      <b/>
      <sz val="12"/>
      <name val="Arial"/>
      <family val="2"/>
    </font>
    <font>
      <b/>
      <sz val="16"/>
      <color theme="1"/>
      <name val="Arial"/>
      <family val="2"/>
    </font>
    <font>
      <b/>
      <sz val="12"/>
      <color rgb="FFFF0000"/>
      <name val="Arial"/>
      <family val="2"/>
    </font>
    <font>
      <b/>
      <sz val="12"/>
      <color rgb="FF000000"/>
      <name val="Arial"/>
    </font>
    <font>
      <sz val="12"/>
      <color rgb="FF000000"/>
      <name val="Arial"/>
    </font>
    <font>
      <sz val="12"/>
      <color rgb="FF000000"/>
      <name val="Arial"/>
      <charset val="1"/>
    </font>
    <font>
      <b/>
      <sz val="11"/>
      <color rgb="FF000000"/>
      <name val="Arial"/>
    </font>
    <font>
      <sz val="11"/>
      <color rgb="FF000000"/>
      <name val="Arial"/>
    </font>
    <font>
      <sz val="11"/>
      <color rgb="FF000000"/>
      <name val="Arial"/>
      <charset val="1"/>
    </font>
    <font>
      <sz val="12"/>
      <color theme="0"/>
      <name val="Arial"/>
      <family val="2"/>
    </font>
    <font>
      <b/>
      <sz val="22"/>
      <color theme="0"/>
      <name val="Arial"/>
      <family val="2"/>
    </font>
    <font>
      <sz val="12"/>
      <color theme="1"/>
      <name val="Arial"/>
      <family val="2"/>
    </font>
    <font>
      <sz val="10"/>
      <color theme="1"/>
      <name val="Arial Unicode MS"/>
    </font>
    <font>
      <b/>
      <sz val="22"/>
      <color theme="1"/>
      <name val="Arial"/>
      <family val="2"/>
    </font>
    <font>
      <sz val="22"/>
      <color theme="1"/>
      <name val="Arial"/>
      <family val="2"/>
    </font>
    <font>
      <u/>
      <sz val="12"/>
      <color theme="10"/>
      <name val="Arial"/>
      <family val="2"/>
    </font>
    <font>
      <b/>
      <sz val="28"/>
      <color theme="0"/>
      <name val="Arial"/>
      <family val="2"/>
    </font>
    <font>
      <b/>
      <sz val="12"/>
      <color rgb="FF000000"/>
      <name val="Arial"/>
      <family val="2"/>
      <charset val="1"/>
    </font>
    <font>
      <i/>
      <sz val="12"/>
      <color theme="1"/>
      <name val="Arial"/>
      <family val="2"/>
    </font>
  </fonts>
  <fills count="15">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FFCC66"/>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rgb="FF92D050"/>
        <bgColor indexed="64"/>
      </patternFill>
    </fill>
    <fill>
      <patternFill patternType="solid">
        <fgColor theme="3"/>
        <bgColor indexed="64"/>
      </patternFill>
    </fill>
    <fill>
      <patternFill patternType="solid">
        <fgColor theme="4"/>
        <bgColor indexed="64"/>
      </patternFill>
    </fill>
    <fill>
      <patternFill patternType="solid">
        <fgColor rgb="FFFFFFFF"/>
        <bgColor rgb="FF000000"/>
      </patternFill>
    </fill>
    <fill>
      <patternFill patternType="solid">
        <fgColor theme="2"/>
        <bgColor indexed="64"/>
      </patternFill>
    </fill>
    <fill>
      <patternFill patternType="solid">
        <fgColor theme="0" tint="-0.14999847407452621"/>
        <bgColor indexed="64"/>
      </patternFill>
    </fill>
    <fill>
      <patternFill patternType="solid">
        <fgColor theme="8"/>
        <bgColor indexed="64"/>
      </patternFill>
    </fill>
  </fills>
  <borders count="25">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medium">
        <color rgb="FF000000"/>
      </top>
      <bottom style="thin">
        <color rgb="FFBFBFBF"/>
      </bottom>
      <diagonal/>
    </border>
    <border>
      <left/>
      <right/>
      <top/>
      <bottom style="thin">
        <color indexed="64"/>
      </bottom>
      <diagonal/>
    </border>
    <border>
      <left style="thin">
        <color rgb="FFBFBFBF"/>
      </left>
      <right style="thin">
        <color rgb="FFBFBFBF"/>
      </right>
      <top/>
      <bottom style="thin">
        <color rgb="FFBFBFBF"/>
      </bottom>
      <diagonal/>
    </border>
    <border>
      <left/>
      <right/>
      <top style="thin">
        <color indexed="64"/>
      </top>
      <bottom style="thin">
        <color indexed="64"/>
      </bottom>
      <diagonal/>
    </border>
    <border>
      <left style="thin">
        <color rgb="FFBFBFBF"/>
      </left>
      <right style="thin">
        <color rgb="FFBFBFBF"/>
      </right>
      <top style="thin">
        <color indexed="64"/>
      </top>
      <bottom style="thin">
        <color indexed="64"/>
      </bottom>
      <diagonal/>
    </border>
    <border>
      <left style="thin">
        <color rgb="FFBFBFBF"/>
      </left>
      <right style="thin">
        <color rgb="FFBFBFBF"/>
      </right>
      <top style="thin">
        <color rgb="FFBFBFBF"/>
      </top>
      <bottom style="thin">
        <color indexed="64"/>
      </bottom>
      <diagonal/>
    </border>
    <border>
      <left/>
      <right/>
      <top style="thin">
        <color indexed="64"/>
      </top>
      <bottom/>
      <diagonal/>
    </border>
    <border>
      <left style="thin">
        <color rgb="FFBFBFBF"/>
      </left>
      <right style="thin">
        <color rgb="FFBFBFBF"/>
      </right>
      <top style="thin">
        <color indexed="64"/>
      </top>
      <bottom style="thin">
        <color rgb="FFBFBFBF"/>
      </bottom>
      <diagonal/>
    </border>
    <border>
      <left style="thin">
        <color indexed="64"/>
      </left>
      <right/>
      <top/>
      <bottom/>
      <diagonal/>
    </border>
    <border>
      <left style="thin">
        <color rgb="FFBFBFBF"/>
      </left>
      <right style="thin">
        <color rgb="FFBFBFBF"/>
      </right>
      <top style="medium">
        <color rgb="FF000000"/>
      </top>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indexed="64"/>
      </bottom>
      <diagonal/>
    </border>
    <border>
      <left/>
      <right style="thin">
        <color rgb="FFBFBFBF"/>
      </right>
      <top style="medium">
        <color rgb="FF000000"/>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rgb="FF000000"/>
      </bottom>
      <diagonal/>
    </border>
    <border>
      <left/>
      <right/>
      <top style="thin">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9" fontId="18" fillId="0" borderId="0" applyFont="0" applyFill="0" applyBorder="0" applyAlignment="0" applyProtection="0"/>
    <xf numFmtId="0" fontId="22" fillId="0" borderId="0" applyNumberFormat="0" applyFill="0" applyBorder="0" applyAlignment="0" applyProtection="0"/>
  </cellStyleXfs>
  <cellXfs count="193">
    <xf numFmtId="0" fontId="0" fillId="0" borderId="0" xfId="0"/>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vertical="center"/>
    </xf>
    <xf numFmtId="0" fontId="1"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vertical="top"/>
    </xf>
    <xf numFmtId="0" fontId="0" fillId="0" borderId="0" xfId="0" applyAlignment="1">
      <alignment wrapText="1"/>
    </xf>
    <xf numFmtId="0" fontId="0" fillId="0" borderId="0" xfId="0" applyAlignment="1">
      <alignment horizontal="center" vertical="center"/>
    </xf>
    <xf numFmtId="0" fontId="2" fillId="0" borderId="0" xfId="0" applyFont="1" applyAlignment="1">
      <alignment horizontal="left" wrapText="1"/>
    </xf>
    <xf numFmtId="0" fontId="3" fillId="0" borderId="1" xfId="0" applyFont="1" applyBorder="1" applyAlignment="1">
      <alignment vertical="center" wrapText="1"/>
    </xf>
    <xf numFmtId="0" fontId="4" fillId="0" borderId="0" xfId="0" applyFont="1" applyAlignment="1">
      <alignment vertical="top" wrapText="1"/>
    </xf>
    <xf numFmtId="0" fontId="0" fillId="0" borderId="0" xfId="0" applyAlignment="1">
      <alignment vertical="top" wrapText="1"/>
    </xf>
    <xf numFmtId="0" fontId="2" fillId="0" borderId="0" xfId="0" applyFont="1" applyAlignment="1">
      <alignment horizontal="left" vertical="center" wrapText="1"/>
    </xf>
    <xf numFmtId="0" fontId="0" fillId="0" borderId="0" xfId="0" applyAlignment="1">
      <alignment horizontal="left" vertical="top" wrapText="1"/>
    </xf>
    <xf numFmtId="0" fontId="4" fillId="0" borderId="0" xfId="0" applyFont="1" applyAlignment="1">
      <alignment horizontal="left" vertical="top" wrapText="1"/>
    </xf>
    <xf numFmtId="0" fontId="8" fillId="0" borderId="0" xfId="0" applyFont="1" applyAlignment="1">
      <alignment horizontal="center" vertical="center"/>
    </xf>
    <xf numFmtId="0" fontId="0" fillId="0" borderId="0" xfId="0" applyAlignment="1">
      <alignment vertical="center"/>
    </xf>
    <xf numFmtId="0" fontId="0" fillId="0" borderId="3" xfId="0" applyBorder="1"/>
    <xf numFmtId="0" fontId="0" fillId="0" borderId="3" xfId="0" applyBorder="1" applyAlignment="1">
      <alignment vertical="center" wrapText="1"/>
    </xf>
    <xf numFmtId="0" fontId="0" fillId="0" borderId="5" xfId="0" applyBorder="1" applyAlignment="1">
      <alignment vertical="center" wrapText="1"/>
    </xf>
    <xf numFmtId="0" fontId="0" fillId="0" borderId="5" xfId="0" applyBorder="1"/>
    <xf numFmtId="0" fontId="0" fillId="0" borderId="5" xfId="0" applyBorder="1" applyAlignment="1">
      <alignment vertical="center"/>
    </xf>
    <xf numFmtId="0" fontId="0" fillId="0" borderId="8" xfId="0" applyBorder="1" applyAlignment="1">
      <alignment vertical="center" wrapText="1"/>
    </xf>
    <xf numFmtId="0" fontId="0" fillId="0" borderId="8" xfId="0" applyBorder="1" applyAlignment="1">
      <alignment vertical="center"/>
    </xf>
    <xf numFmtId="0" fontId="4" fillId="0" borderId="9" xfId="0" applyFont="1" applyBorder="1" applyAlignment="1">
      <alignment horizontal="left" vertical="center" wrapText="1"/>
    </xf>
    <xf numFmtId="0" fontId="0" fillId="0" borderId="3" xfId="0" applyBorder="1" applyAlignment="1">
      <alignment vertical="center"/>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3" fillId="0" borderId="7" xfId="0" applyFont="1" applyBorder="1" applyAlignment="1">
      <alignment horizontal="left" vertical="center" wrapText="1"/>
    </xf>
    <xf numFmtId="0" fontId="4" fillId="0" borderId="5" xfId="0" applyFont="1" applyBorder="1" applyAlignment="1">
      <alignment horizontal="left" vertical="center" wrapText="1"/>
    </xf>
    <xf numFmtId="0" fontId="2" fillId="0" borderId="10" xfId="0" applyFont="1" applyBorder="1" applyAlignment="1">
      <alignment vertical="center"/>
    </xf>
    <xf numFmtId="0" fontId="0" fillId="0" borderId="10" xfId="0" applyBorder="1" applyAlignment="1">
      <alignment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6" borderId="0" xfId="0" applyFill="1" applyAlignment="1">
      <alignment horizontal="center" vertical="center"/>
    </xf>
    <xf numFmtId="0" fontId="0" fillId="6" borderId="3" xfId="0" applyFill="1" applyBorder="1" applyAlignment="1">
      <alignment vertical="center"/>
    </xf>
    <xf numFmtId="0" fontId="3" fillId="0" borderId="11"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0" fillId="6" borderId="3" xfId="0" applyFill="1" applyBorder="1" applyAlignment="1">
      <alignment horizontal="center" vertical="center"/>
    </xf>
    <xf numFmtId="0" fontId="4" fillId="0" borderId="13"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vertical="center" wrapText="1"/>
    </xf>
    <xf numFmtId="0" fontId="4" fillId="0" borderId="3"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3" fillId="0" borderId="7" xfId="0" applyFont="1" applyBorder="1" applyAlignment="1">
      <alignment vertical="center" wrapText="1"/>
    </xf>
    <xf numFmtId="0" fontId="4" fillId="0" borderId="7" xfId="0" applyFont="1" applyBorder="1" applyAlignment="1">
      <alignment vertical="center" wrapText="1"/>
    </xf>
    <xf numFmtId="0" fontId="4" fillId="0" borderId="14" xfId="0" applyFont="1" applyBorder="1" applyAlignment="1">
      <alignment vertical="center" wrapText="1"/>
    </xf>
    <xf numFmtId="0" fontId="4" fillId="0" borderId="6"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0" fillId="0" borderId="17" xfId="0" applyBorder="1" applyAlignment="1">
      <alignment vertical="center"/>
    </xf>
    <xf numFmtId="0" fontId="0" fillId="0" borderId="16" xfId="0" applyBorder="1" applyAlignment="1">
      <alignment vertical="center"/>
    </xf>
    <xf numFmtId="0" fontId="0" fillId="0" borderId="18" xfId="0" applyBorder="1" applyAlignment="1">
      <alignment vertical="center"/>
    </xf>
    <xf numFmtId="0" fontId="0" fillId="0" borderId="3" xfId="0" applyBorder="1" applyAlignment="1">
      <alignment horizontal="left" vertical="center"/>
    </xf>
    <xf numFmtId="0" fontId="0" fillId="0" borderId="3" xfId="0" applyBorder="1" applyAlignment="1">
      <alignment horizontal="left" vertical="center" wrapText="1"/>
    </xf>
    <xf numFmtId="0" fontId="0" fillId="0" borderId="17" xfId="0" applyBorder="1"/>
    <xf numFmtId="0" fontId="0" fillId="0" borderId="16" xfId="0" applyBorder="1"/>
    <xf numFmtId="0" fontId="2" fillId="7" borderId="0" xfId="0" applyFont="1" applyFill="1" applyAlignment="1">
      <alignment horizontal="center" vertical="center"/>
    </xf>
    <xf numFmtId="0" fontId="0" fillId="7" borderId="0" xfId="0" applyFill="1"/>
    <xf numFmtId="0" fontId="0" fillId="7" borderId="3" xfId="0" applyFill="1" applyBorder="1"/>
    <xf numFmtId="0" fontId="0" fillId="5" borderId="0" xfId="0" applyFill="1" applyAlignment="1">
      <alignment horizontal="center" vertical="center"/>
    </xf>
    <xf numFmtId="0" fontId="0" fillId="5" borderId="8" xfId="0" applyFill="1" applyBorder="1" applyAlignment="1">
      <alignment horizontal="center" vertical="center"/>
    </xf>
    <xf numFmtId="0" fontId="0" fillId="5" borderId="3" xfId="0" applyFill="1" applyBorder="1" applyAlignment="1">
      <alignment horizontal="center" vertical="center"/>
    </xf>
    <xf numFmtId="0" fontId="0" fillId="5" borderId="5" xfId="0" applyFill="1" applyBorder="1" applyAlignment="1">
      <alignment horizontal="center" vertical="center"/>
    </xf>
    <xf numFmtId="0" fontId="0" fillId="5" borderId="0" xfId="0" applyFill="1" applyAlignment="1">
      <alignment horizontal="center" vertical="center" wrapText="1"/>
    </xf>
    <xf numFmtId="0" fontId="0" fillId="0" borderId="0" xfId="0" applyAlignment="1">
      <alignment horizontal="center"/>
    </xf>
    <xf numFmtId="0" fontId="0" fillId="8" borderId="0" xfId="0" applyFill="1"/>
    <xf numFmtId="0" fontId="0" fillId="8" borderId="3" xfId="0" applyFill="1" applyBorder="1"/>
    <xf numFmtId="0" fontId="0" fillId="8" borderId="0" xfId="0" applyFill="1" applyAlignment="1">
      <alignment vertical="center"/>
    </xf>
    <xf numFmtId="0" fontId="2" fillId="0" borderId="3" xfId="0" applyFont="1" applyBorder="1" applyAlignment="1">
      <alignment horizontal="center" vertical="center"/>
    </xf>
    <xf numFmtId="0" fontId="1" fillId="2"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wrapText="1"/>
    </xf>
    <xf numFmtId="0" fontId="0" fillId="0" borderId="17" xfId="0" applyBorder="1" applyAlignment="1">
      <alignment wrapText="1"/>
    </xf>
    <xf numFmtId="0" fontId="0" fillId="2" borderId="0" xfId="0" applyFill="1" applyAlignment="1">
      <alignment horizontal="center" vertical="center"/>
    </xf>
    <xf numFmtId="0" fontId="0" fillId="3" borderId="0" xfId="0" applyFill="1" applyAlignment="1">
      <alignment horizontal="center" vertical="center"/>
    </xf>
    <xf numFmtId="0" fontId="0" fillId="4" borderId="3" xfId="0" applyFill="1" applyBorder="1" applyAlignment="1">
      <alignment horizontal="center" vertical="center"/>
    </xf>
    <xf numFmtId="0" fontId="9" fillId="0" borderId="0" xfId="0" applyFont="1" applyAlignment="1">
      <alignment vertical="center" wrapText="1"/>
    </xf>
    <xf numFmtId="0" fontId="2" fillId="7" borderId="3" xfId="0" applyFont="1" applyFill="1" applyBorder="1" applyAlignment="1">
      <alignment horizontal="center" vertical="center"/>
    </xf>
    <xf numFmtId="0" fontId="2" fillId="0" borderId="8" xfId="0" applyFont="1" applyBorder="1" applyAlignment="1">
      <alignment horizontal="center" vertical="center"/>
    </xf>
    <xf numFmtId="0" fontId="11" fillId="0" borderId="4" xfId="0" applyFont="1" applyBorder="1" applyAlignment="1">
      <alignment horizontal="left" vertical="center" wrapText="1"/>
    </xf>
    <xf numFmtId="0" fontId="0" fillId="0" borderId="0" xfId="0" applyAlignment="1">
      <alignment horizontal="center" vertical="center" wrapText="1"/>
    </xf>
    <xf numFmtId="0" fontId="9" fillId="0" borderId="0" xfId="0" applyFont="1" applyAlignment="1">
      <alignment horizontal="center" vertical="center" wrapText="1"/>
    </xf>
    <xf numFmtId="0" fontId="0" fillId="0" borderId="19" xfId="0" applyBorder="1" applyAlignment="1">
      <alignment horizontal="center"/>
    </xf>
    <xf numFmtId="0" fontId="11" fillId="0" borderId="1" xfId="0" applyFont="1" applyBorder="1" applyAlignment="1">
      <alignment horizontal="left" vertical="center" wrapText="1"/>
    </xf>
    <xf numFmtId="0" fontId="11" fillId="0" borderId="7" xfId="0" applyFont="1" applyBorder="1" applyAlignment="1">
      <alignment horizontal="left" vertical="center" wrapText="1"/>
    </xf>
    <xf numFmtId="0" fontId="11" fillId="0" borderId="0" xfId="0" applyFont="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wrapText="1"/>
    </xf>
    <xf numFmtId="0" fontId="11" fillId="0" borderId="11" xfId="0" applyFont="1" applyBorder="1" applyAlignment="1">
      <alignment horizontal="left" vertical="center" wrapText="1"/>
    </xf>
    <xf numFmtId="0" fontId="14" fillId="0" borderId="12" xfId="0" applyFont="1" applyBorder="1" applyAlignment="1">
      <alignment horizontal="left" vertical="center" wrapText="1"/>
    </xf>
    <xf numFmtId="0" fontId="14" fillId="0" borderId="3" xfId="0" applyFont="1" applyBorder="1" applyAlignment="1">
      <alignment horizontal="left"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4" fillId="0" borderId="7" xfId="0" applyFont="1" applyBorder="1" applyAlignment="1">
      <alignment horizontal="left" vertical="center" wrapText="1"/>
    </xf>
    <xf numFmtId="0" fontId="14" fillId="0" borderId="0" xfId="0" applyFont="1" applyAlignment="1">
      <alignment horizontal="left" vertical="center" wrapText="1"/>
    </xf>
    <xf numFmtId="0" fontId="11" fillId="0" borderId="5" xfId="0" applyFont="1" applyBorder="1" applyAlignment="1">
      <alignment vertical="center" wrapText="1"/>
    </xf>
    <xf numFmtId="0" fontId="10" fillId="0" borderId="5" xfId="0" applyFont="1" applyBorder="1" applyAlignment="1">
      <alignment vertical="center" wrapText="1"/>
    </xf>
    <xf numFmtId="0" fontId="0" fillId="0" borderId="20" xfId="0" applyBorder="1"/>
    <xf numFmtId="0" fontId="17" fillId="9" borderId="0" xfId="0" applyFont="1" applyFill="1"/>
    <xf numFmtId="0" fontId="16" fillId="9" borderId="0" xfId="0" applyFont="1" applyFill="1"/>
    <xf numFmtId="0" fontId="0" fillId="0" borderId="21" xfId="0" applyBorder="1" applyAlignment="1">
      <alignment vertical="center"/>
    </xf>
    <xf numFmtId="0" fontId="0" fillId="0" borderId="21" xfId="0" applyBorder="1" applyAlignment="1">
      <alignment vertical="center" wrapText="1"/>
    </xf>
    <xf numFmtId="0" fontId="2" fillId="0" borderId="0" xfId="0" applyFont="1"/>
    <xf numFmtId="9" fontId="0" fillId="0" borderId="0" xfId="1" applyFont="1"/>
    <xf numFmtId="0" fontId="19" fillId="0" borderId="0" xfId="0" applyFont="1" applyAlignment="1">
      <alignment vertical="center"/>
    </xf>
    <xf numFmtId="0" fontId="0" fillId="0" borderId="21" xfId="0" applyBorder="1" applyAlignment="1">
      <alignment horizontal="center" vertical="center" wrapText="1"/>
    </xf>
    <xf numFmtId="0" fontId="0" fillId="0" borderId="0" xfId="0" applyAlignment="1">
      <alignment horizontal="centerContinuous"/>
    </xf>
    <xf numFmtId="9" fontId="0" fillId="0" borderId="21" xfId="0" applyNumberFormat="1" applyBorder="1" applyAlignment="1">
      <alignment horizontal="center"/>
    </xf>
    <xf numFmtId="0" fontId="2" fillId="0" borderId="21" xfId="0" applyFont="1" applyBorder="1" applyAlignment="1">
      <alignment horizontal="center"/>
    </xf>
    <xf numFmtId="9" fontId="0" fillId="0" borderId="21" xfId="1" applyFont="1" applyBorder="1" applyAlignment="1">
      <alignment horizontal="center"/>
    </xf>
    <xf numFmtId="0" fontId="8" fillId="0" borderId="0" xfId="0" applyFont="1" applyAlignment="1">
      <alignment horizontal="centerContinuous"/>
    </xf>
    <xf numFmtId="0" fontId="20" fillId="0" borderId="0" xfId="0" applyFont="1" applyAlignment="1">
      <alignment horizontal="centerContinuous"/>
    </xf>
    <xf numFmtId="0" fontId="21" fillId="0" borderId="0" xfId="0" applyFont="1" applyAlignment="1">
      <alignment horizontal="centerContinuous"/>
    </xf>
    <xf numFmtId="9" fontId="21" fillId="0" borderId="23" xfId="0" applyNumberFormat="1" applyFont="1" applyBorder="1" applyAlignment="1">
      <alignment horizontal="center"/>
    </xf>
    <xf numFmtId="0" fontId="20" fillId="0" borderId="24" xfId="0" applyFont="1" applyBorder="1" applyAlignment="1">
      <alignment horizontal="center"/>
    </xf>
    <xf numFmtId="0" fontId="0" fillId="0" borderId="21" xfId="0" applyBorder="1" applyAlignment="1">
      <alignment horizontal="center" vertical="center"/>
    </xf>
    <xf numFmtId="0" fontId="2" fillId="0" borderId="21" xfId="0" applyFont="1" applyBorder="1" applyAlignment="1">
      <alignment horizontal="center" vertical="center"/>
    </xf>
    <xf numFmtId="9" fontId="0" fillId="0" borderId="21" xfId="0" applyNumberFormat="1" applyBorder="1" applyAlignment="1">
      <alignment horizontal="right"/>
    </xf>
    <xf numFmtId="0" fontId="22" fillId="0" borderId="0" xfId="2"/>
    <xf numFmtId="0" fontId="6" fillId="11" borderId="21" xfId="0" applyFont="1" applyFill="1" applyBorder="1"/>
    <xf numFmtId="0" fontId="3" fillId="0" borderId="21" xfId="0" applyFont="1" applyBorder="1" applyAlignment="1">
      <alignment horizontal="left" vertical="center"/>
    </xf>
    <xf numFmtId="0" fontId="4" fillId="0" borderId="0" xfId="0" applyFont="1" applyAlignment="1">
      <alignment vertical="top"/>
    </xf>
    <xf numFmtId="0" fontId="23" fillId="9" borderId="0" xfId="0" applyFont="1" applyFill="1" applyAlignment="1">
      <alignment horizontal="centerContinuous"/>
    </xf>
    <xf numFmtId="0" fontId="16" fillId="9" borderId="0" xfId="0" applyFont="1" applyFill="1" applyAlignment="1">
      <alignment horizontal="centerContinuous"/>
    </xf>
    <xf numFmtId="0" fontId="8" fillId="0" borderId="3" xfId="0" applyFont="1" applyBorder="1" applyAlignment="1">
      <alignment horizontal="centerContinuous"/>
    </xf>
    <xf numFmtId="0" fontId="0" fillId="0" borderId="3" xfId="0" applyBorder="1" applyAlignment="1">
      <alignment horizontal="centerContinuous"/>
    </xf>
    <xf numFmtId="0" fontId="20" fillId="0" borderId="22" xfId="0" applyFont="1" applyBorder="1" applyAlignment="1">
      <alignment horizontal="centerContinuous"/>
    </xf>
    <xf numFmtId="0" fontId="21" fillId="0" borderId="18" xfId="0" applyFont="1" applyBorder="1" applyAlignment="1">
      <alignment horizontal="centerContinuous"/>
    </xf>
    <xf numFmtId="0" fontId="3" fillId="0" borderId="21" xfId="0" applyFont="1" applyBorder="1" applyAlignment="1" applyProtection="1">
      <alignment horizontal="left" vertical="center" wrapText="1"/>
      <protection locked="0"/>
    </xf>
    <xf numFmtId="0" fontId="0" fillId="0" borderId="0" xfId="0"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13" borderId="0" xfId="0" applyFill="1" applyAlignment="1">
      <alignment horizontal="center" vertical="center"/>
    </xf>
    <xf numFmtId="0" fontId="0" fillId="4" borderId="0" xfId="0" applyFill="1" applyAlignment="1">
      <alignment horizontal="center" vertical="center"/>
    </xf>
    <xf numFmtId="0" fontId="2" fillId="7" borderId="8" xfId="0" applyFont="1" applyFill="1" applyBorder="1" applyAlignment="1">
      <alignment horizontal="center" vertical="center"/>
    </xf>
    <xf numFmtId="0" fontId="2" fillId="0" borderId="8" xfId="0" applyFont="1" applyBorder="1" applyAlignment="1">
      <alignment horizontal="center" vertical="center" wrapText="1"/>
    </xf>
    <xf numFmtId="0" fontId="0" fillId="13" borderId="8" xfId="0" applyFill="1" applyBorder="1" applyAlignment="1">
      <alignment horizontal="center" vertical="center"/>
    </xf>
    <xf numFmtId="0" fontId="0" fillId="0" borderId="8" xfId="0" applyBorder="1" applyAlignment="1" applyProtection="1">
      <alignment horizontal="center" vertical="center" wrapText="1"/>
      <protection locked="0"/>
    </xf>
    <xf numFmtId="0" fontId="25" fillId="0" borderId="3" xfId="0" applyFont="1" applyBorder="1" applyAlignment="1" applyProtection="1">
      <alignment vertical="center" wrapText="1"/>
      <protection locked="0"/>
    </xf>
    <xf numFmtId="0" fontId="25" fillId="0" borderId="3" xfId="0" applyFont="1" applyBorder="1" applyAlignment="1" applyProtection="1">
      <alignment horizontal="center" vertical="center"/>
      <protection locked="0"/>
    </xf>
    <xf numFmtId="0" fontId="25" fillId="0" borderId="0" xfId="0" applyFont="1" applyAlignment="1" applyProtection="1">
      <alignment vertical="center" wrapText="1"/>
      <protection locked="0"/>
    </xf>
    <xf numFmtId="0" fontId="25" fillId="0" borderId="0" xfId="0" applyFont="1" applyAlignment="1" applyProtection="1">
      <alignment horizontal="center" vertical="center"/>
      <protection locked="0"/>
    </xf>
    <xf numFmtId="0" fontId="0" fillId="0" borderId="8" xfId="0" applyBorder="1"/>
    <xf numFmtId="0" fontId="0" fillId="0" borderId="3" xfId="0" applyBorder="1" applyAlignment="1">
      <alignment horizontal="center"/>
    </xf>
    <xf numFmtId="0" fontId="1" fillId="14" borderId="0" xfId="0" applyFont="1" applyFill="1"/>
    <xf numFmtId="0" fontId="0" fillId="14" borderId="0" xfId="0" applyFill="1"/>
    <xf numFmtId="0" fontId="0" fillId="6" borderId="8" xfId="0" applyFill="1" applyBorder="1" applyAlignment="1">
      <alignment horizontal="center" vertical="center"/>
    </xf>
    <xf numFmtId="0" fontId="0" fillId="5" borderId="8" xfId="0" applyFill="1" applyBorder="1" applyAlignment="1">
      <alignment horizontal="center" vertical="center" wrapText="1"/>
    </xf>
    <xf numFmtId="0" fontId="0" fillId="8" borderId="0" xfId="0" applyFill="1" applyAlignment="1">
      <alignment horizontal="center"/>
    </xf>
    <xf numFmtId="0" fontId="15" fillId="0" borderId="0" xfId="0" applyFont="1" applyAlignment="1">
      <alignment vertical="center" wrapText="1"/>
    </xf>
    <xf numFmtId="0" fontId="0" fillId="8" borderId="0" xfId="0" applyFill="1" applyAlignment="1">
      <alignment horizontal="center" vertical="center"/>
    </xf>
    <xf numFmtId="0" fontId="0" fillId="8" borderId="3" xfId="0" applyFill="1" applyBorder="1" applyAlignment="1">
      <alignment horizontal="center"/>
    </xf>
    <xf numFmtId="0" fontId="12" fillId="0" borderId="0" xfId="0" applyFont="1" applyAlignment="1">
      <alignment horizontal="left" vertical="center" wrapText="1"/>
    </xf>
    <xf numFmtId="0" fontId="12" fillId="0" borderId="0" xfId="0" applyFont="1" applyAlignment="1">
      <alignment vertical="center" wrapText="1"/>
    </xf>
    <xf numFmtId="0" fontId="4" fillId="0" borderId="0" xfId="0" applyFont="1" applyAlignment="1">
      <alignment vertical="center" wrapText="1"/>
    </xf>
    <xf numFmtId="0" fontId="1" fillId="10" borderId="21" xfId="0" applyFont="1" applyFill="1" applyBorder="1" applyAlignment="1">
      <alignment vertical="top" wrapText="1"/>
    </xf>
    <xf numFmtId="0" fontId="1" fillId="14" borderId="21" xfId="0" applyFont="1" applyFill="1" applyBorder="1" applyAlignment="1">
      <alignment vertical="top" wrapText="1"/>
    </xf>
    <xf numFmtId="0" fontId="1" fillId="10" borderId="0" xfId="0" applyFont="1" applyFill="1" applyAlignment="1">
      <alignment vertical="top" wrapText="1"/>
    </xf>
    <xf numFmtId="0" fontId="9" fillId="12" borderId="8" xfId="0" applyFont="1" applyFill="1" applyBorder="1" applyAlignment="1">
      <alignment horizontal="left" vertical="center" wrapText="1"/>
    </xf>
    <xf numFmtId="0" fontId="9" fillId="12" borderId="0" xfId="0" applyFont="1" applyFill="1" applyAlignment="1">
      <alignment horizontal="left" vertical="center" wrapText="1"/>
    </xf>
    <xf numFmtId="0" fontId="9" fillId="12" borderId="3" xfId="0" applyFont="1" applyFill="1" applyBorder="1" applyAlignment="1">
      <alignment horizontal="left" vertical="center" wrapText="1"/>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2" fillId="0" borderId="8" xfId="0" applyFont="1" applyBorder="1" applyAlignment="1">
      <alignment horizontal="left" vertical="top"/>
    </xf>
    <xf numFmtId="0" fontId="2" fillId="0" borderId="0" xfId="0" applyFont="1" applyAlignment="1">
      <alignment horizontal="left" vertical="top"/>
    </xf>
    <xf numFmtId="0" fontId="2" fillId="0" borderId="3" xfId="0" applyFont="1" applyBorder="1" applyAlignment="1">
      <alignment horizontal="left" vertical="top"/>
    </xf>
    <xf numFmtId="0" fontId="5" fillId="0" borderId="8" xfId="0" applyFont="1" applyBorder="1" applyAlignment="1">
      <alignment horizontal="left" vertical="top" wrapText="1"/>
    </xf>
    <xf numFmtId="0" fontId="5" fillId="0" borderId="0" xfId="0" applyFont="1" applyAlignment="1">
      <alignment horizontal="left" vertical="top" wrapText="1"/>
    </xf>
    <xf numFmtId="0" fontId="5" fillId="0" borderId="3" xfId="0" applyFont="1" applyBorder="1" applyAlignment="1">
      <alignment horizontal="left" vertical="top" wrapText="1"/>
    </xf>
    <xf numFmtId="0" fontId="24" fillId="0" borderId="0" xfId="0" applyFont="1" applyAlignment="1">
      <alignment horizontal="left" vertical="top" wrapText="1"/>
    </xf>
    <xf numFmtId="0" fontId="24" fillId="0" borderId="3" xfId="0" applyFont="1" applyBorder="1" applyAlignment="1">
      <alignment horizontal="left" vertical="top" wrapText="1"/>
    </xf>
    <xf numFmtId="0" fontId="7" fillId="3" borderId="0" xfId="0" applyFont="1" applyFill="1" applyAlignment="1">
      <alignment horizontal="center" vertical="center" wrapText="1"/>
    </xf>
    <xf numFmtId="0" fontId="2" fillId="4" borderId="0" xfId="0" applyFont="1" applyFill="1" applyAlignment="1">
      <alignment horizontal="center" vertical="center" wrapText="1"/>
    </xf>
    <xf numFmtId="0" fontId="1" fillId="2" borderId="0" xfId="0" applyFont="1" applyFill="1" applyAlignment="1">
      <alignment horizontal="center" vertical="center" wrapText="1"/>
    </xf>
  </cellXfs>
  <cellStyles count="3">
    <cellStyle name="Hyperlink" xfId="2" builtinId="8"/>
    <cellStyle name="Normal" xfId="0" builtinId="0"/>
    <cellStyle name="Per cent" xfId="1" builtinId="5"/>
  </cellStyles>
  <dxfs count="195">
    <dxf>
      <fill>
        <patternFill>
          <bgColor rgb="FFFF000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00B050"/>
        </patternFill>
      </fill>
    </dxf>
    <dxf>
      <fill>
        <patternFill>
          <bgColor rgb="FF00B050"/>
        </patternFill>
      </fill>
    </dxf>
    <dxf>
      <fill>
        <gradientFill degree="45">
          <stop position="0">
            <color theme="0"/>
          </stop>
          <stop position="1">
            <color rgb="FFFCE4D6"/>
          </stop>
        </gradientFill>
      </fill>
    </dxf>
    <dxf>
      <fill>
        <gradientFill degree="45">
          <stop position="0">
            <color theme="0"/>
          </stop>
          <stop position="1">
            <color rgb="FFFCE4D6"/>
          </stop>
        </gradientFill>
      </fill>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gradientFill degree="45">
          <stop position="0">
            <color theme="0"/>
          </stop>
          <stop position="1">
            <color rgb="FFFCE4D6"/>
          </stop>
        </gradientFill>
      </fill>
    </dxf>
    <dxf>
      <fill>
        <gradientFill degree="45">
          <stop position="0">
            <color theme="0"/>
          </stop>
          <stop position="1">
            <color rgb="FFFCE4D6"/>
          </stop>
        </gradientFill>
      </fill>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gradientFill degree="45">
          <stop position="0">
            <color theme="0"/>
          </stop>
          <stop position="1">
            <color rgb="FFFCE4D6"/>
          </stop>
        </gradientFill>
      </fill>
    </dxf>
    <dxf>
      <fill>
        <gradientFill degree="45">
          <stop position="0">
            <color theme="0"/>
          </stop>
          <stop position="1">
            <color rgb="FFFCE4D6"/>
          </stop>
        </gradientFill>
      </fill>
    </dxf>
    <dxf>
      <font>
        <b val="0"/>
        <i/>
        <color theme="2" tint="-0.24994659260841701"/>
      </font>
    </dxf>
    <dxf>
      <fill>
        <patternFill>
          <bgColor rgb="FFFFC000"/>
        </patternFill>
      </fill>
    </dxf>
    <dxf>
      <fill>
        <patternFill>
          <bgColor rgb="FFFF0000"/>
        </patternFill>
      </fill>
    </dxf>
    <dxf>
      <fill>
        <patternFill>
          <bgColor rgb="FF00B050"/>
        </patternFill>
      </fill>
    </dxf>
    <dxf>
      <font>
        <b val="0"/>
        <i/>
        <color theme="2" tint="-0.24994659260841701"/>
      </font>
    </dxf>
    <dxf>
      <fill>
        <patternFill>
          <bgColor rgb="FF00B050"/>
        </patternFill>
      </fill>
    </dxf>
    <dxf>
      <fill>
        <patternFill>
          <bgColor rgb="FFFFC000"/>
        </patternFill>
      </fill>
    </dxf>
    <dxf>
      <fill>
        <patternFill>
          <bgColor rgb="FFFF0000"/>
        </patternFill>
      </fill>
    </dxf>
    <dxf>
      <font>
        <b val="0"/>
        <i/>
        <color theme="2" tint="-0.24994659260841701"/>
      </font>
    </dxf>
    <dxf>
      <fill>
        <patternFill>
          <bgColor rgb="FF00B050"/>
        </patternFill>
      </fill>
    </dxf>
    <dxf>
      <fill>
        <patternFill>
          <bgColor rgb="FFFFC000"/>
        </patternFill>
      </fill>
    </dxf>
    <dxf>
      <fill>
        <patternFill>
          <bgColor rgb="FFFF0000"/>
        </patternFill>
      </fill>
    </dxf>
    <dxf>
      <font>
        <b val="0"/>
        <i/>
        <color theme="2" tint="-0.24994659260841701"/>
      </font>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b val="0"/>
        <i/>
        <color theme="2" tint="-0.24994659260841701"/>
      </font>
    </dxf>
    <dxf>
      <fill>
        <patternFill>
          <bgColor rgb="FF00B050"/>
        </patternFill>
      </fill>
    </dxf>
    <dxf>
      <font>
        <b val="0"/>
        <i/>
        <color theme="2" tint="-0.24994659260841701"/>
      </font>
    </dxf>
    <dxf>
      <fill>
        <patternFill>
          <bgColor rgb="FF00B050"/>
        </patternFill>
      </fill>
    </dxf>
    <dxf>
      <fill>
        <patternFill>
          <bgColor rgb="FFFFC000"/>
        </patternFill>
      </fill>
    </dxf>
    <dxf>
      <fill>
        <patternFill>
          <bgColor rgb="FFFF0000"/>
        </patternFill>
      </fill>
    </dxf>
    <dxf>
      <fill>
        <patternFill>
          <bgColor rgb="FF00B050"/>
        </patternFill>
      </fill>
    </dxf>
    <dxf>
      <font>
        <b val="0"/>
        <i/>
        <color theme="2" tint="-0.24994659260841701"/>
      </font>
    </dxf>
    <dxf>
      <fill>
        <patternFill>
          <bgColor rgb="FFFF0000"/>
        </patternFill>
      </fill>
    </dxf>
    <dxf>
      <fill>
        <patternFill>
          <bgColor rgb="FFFFC000"/>
        </patternFill>
      </fill>
    </dxf>
    <dxf>
      <font>
        <b val="0"/>
        <i/>
        <color theme="2" tint="-0.24994659260841701"/>
      </font>
    </dxf>
    <dxf>
      <fill>
        <patternFill>
          <bgColor rgb="FF00B050"/>
        </patternFill>
      </fill>
    </dxf>
    <dxf>
      <fill>
        <patternFill>
          <bgColor rgb="FFFFC000"/>
        </patternFill>
      </fill>
    </dxf>
    <dxf>
      <fill>
        <patternFill>
          <bgColor rgb="FFFF0000"/>
        </patternFill>
      </fill>
    </dxf>
    <dxf>
      <fill>
        <patternFill>
          <bgColor rgb="FFFFC000"/>
        </patternFill>
      </fill>
    </dxf>
    <dxf>
      <font>
        <b val="0"/>
        <i/>
        <color theme="2" tint="-0.24994659260841701"/>
      </font>
    </dxf>
    <dxf>
      <fill>
        <patternFill>
          <bgColor rgb="FF00B050"/>
        </patternFill>
      </fill>
    </dxf>
    <dxf>
      <fill>
        <patternFill>
          <bgColor rgb="FFFF0000"/>
        </patternFill>
      </fill>
    </dxf>
    <dxf>
      <font>
        <b val="0"/>
        <i/>
        <color theme="2" tint="-0.24994659260841701"/>
      </font>
    </dxf>
    <dxf>
      <fill>
        <patternFill>
          <bgColor rgb="FF00B050"/>
        </patternFill>
      </fill>
    </dxf>
    <dxf>
      <fill>
        <patternFill>
          <bgColor rgb="FFFFC000"/>
        </patternFill>
      </fill>
    </dxf>
    <dxf>
      <fill>
        <patternFill>
          <bgColor rgb="FFFF0000"/>
        </patternFill>
      </fill>
    </dxf>
    <dxf>
      <fill>
        <patternFill>
          <bgColor rgb="FF00B050"/>
        </patternFill>
      </fill>
    </dxf>
    <dxf>
      <font>
        <b val="0"/>
        <i/>
        <color theme="2" tint="-0.24994659260841701"/>
      </font>
    </dxf>
    <dxf>
      <fill>
        <patternFill>
          <bgColor rgb="FFFFC000"/>
        </patternFill>
      </fill>
    </dxf>
    <dxf>
      <fill>
        <patternFill>
          <bgColor rgb="FFFF0000"/>
        </patternFill>
      </fill>
    </dxf>
    <dxf>
      <font>
        <b val="0"/>
        <i/>
        <color theme="2" tint="-0.24994659260841701"/>
      </font>
    </dxf>
    <dxf>
      <fill>
        <patternFill>
          <bgColor rgb="FF00B050"/>
        </patternFill>
      </fill>
    </dxf>
    <dxf>
      <fill>
        <patternFill>
          <bgColor rgb="FFFFC000"/>
        </patternFill>
      </fill>
    </dxf>
    <dxf>
      <fill>
        <patternFill>
          <bgColor rgb="FFFF0000"/>
        </patternFill>
      </fill>
    </dxf>
    <dxf>
      <font>
        <b val="0"/>
        <i/>
        <color theme="2" tint="-0.24994659260841701"/>
      </font>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b val="0"/>
        <i/>
        <color theme="2" tint="-0.24994659260841701"/>
      </font>
    </dxf>
    <dxf>
      <fill>
        <patternFill>
          <bgColor rgb="FF00B050"/>
        </patternFill>
      </fill>
    </dxf>
    <dxf>
      <fill>
        <gradientFill degree="45">
          <stop position="0">
            <color theme="0"/>
          </stop>
          <stop position="1">
            <color rgb="FFFCE4D6"/>
          </stop>
        </gradientFill>
      </fill>
    </dxf>
    <dxf>
      <fill>
        <gradientFill degree="45">
          <stop position="0">
            <color theme="0"/>
          </stop>
          <stop position="1">
            <color rgb="FFFCE4D6"/>
          </stop>
        </gradientFill>
      </fill>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gradientFill degree="45">
          <stop position="0">
            <color theme="0"/>
          </stop>
          <stop position="1">
            <color rgb="FFFCE4D6"/>
          </stop>
        </gradientFill>
      </fill>
    </dxf>
    <dxf>
      <fill>
        <gradientFill degree="45">
          <stop position="0">
            <color theme="0"/>
          </stop>
          <stop position="1">
            <color rgb="FFFCE4D6"/>
          </stop>
        </gradientFill>
      </fill>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gradientFill degree="45">
          <stop position="0">
            <color theme="0"/>
          </stop>
          <stop position="1">
            <color rgb="FFFCE4D6"/>
          </stop>
        </gradientFill>
      </fill>
    </dxf>
    <dxf>
      <fill>
        <gradientFill degree="45">
          <stop position="0">
            <color theme="0"/>
          </stop>
          <stop position="1">
            <color rgb="FFFCE4D6"/>
          </stop>
        </gradientFill>
      </fill>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
      <fill>
        <patternFill>
          <bgColor rgb="FFFF0000"/>
        </patternFill>
      </fill>
    </dxf>
    <dxf>
      <fill>
        <patternFill>
          <bgColor rgb="FFFFC000"/>
        </patternFill>
      </fill>
    </dxf>
    <dxf>
      <fill>
        <patternFill>
          <bgColor rgb="FF00B050"/>
        </patternFill>
      </fill>
    </dxf>
    <dxf>
      <font>
        <b val="0"/>
        <i/>
        <color theme="2" tint="-0.24994659260841701"/>
      </font>
    </dxf>
  </dxfs>
  <tableStyles count="0" defaultTableStyle="TableStyleMedium2" defaultPivotStyle="PivotStyleLight16"/>
  <colors>
    <mruColors>
      <color rgb="FFFCE4D6"/>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Types" Target="richData/rdRichValueTypes.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Current Status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3"/>
          <c:order val="3"/>
          <c:tx>
            <c:strRef>
              <c:f>Sheet2!$F$4</c:f>
              <c:strCache>
                <c:ptCount val="1"/>
                <c:pt idx="0">
                  <c:v>Inadequate</c:v>
                </c:pt>
              </c:strCache>
            </c:strRef>
          </c:tx>
          <c:spPr>
            <a:solidFill>
              <a:srgbClr val="FF0000">
                <a:alpha val="20000"/>
              </a:srgbClr>
            </a:solidFill>
            <a:ln>
              <a:noFill/>
            </a:ln>
            <a:effectLst/>
          </c:spPr>
          <c:val>
            <c:numRef>
              <c:f>Sheet2!$F$5:$F$10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0-646E-4CFA-9486-18BCA98BA696}"/>
            </c:ext>
          </c:extLst>
        </c:ser>
        <c:ser>
          <c:idx val="4"/>
          <c:order val="4"/>
          <c:tx>
            <c:strRef>
              <c:f>Sheet2!$G$4</c:f>
              <c:strCache>
                <c:ptCount val="1"/>
                <c:pt idx="0">
                  <c:v>Adequate</c:v>
                </c:pt>
              </c:strCache>
            </c:strRef>
          </c:tx>
          <c:spPr>
            <a:solidFill>
              <a:srgbClr val="FFC000">
                <a:alpha val="20000"/>
              </a:srgbClr>
            </a:solidFill>
            <a:ln>
              <a:noFill/>
            </a:ln>
            <a:effectLst/>
          </c:spPr>
          <c:val>
            <c:numRef>
              <c:f>Sheet2!$G$5:$G$10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1-646E-4CFA-9486-18BCA98BA696}"/>
            </c:ext>
          </c:extLst>
        </c:ser>
        <c:ser>
          <c:idx val="5"/>
          <c:order val="5"/>
          <c:tx>
            <c:strRef>
              <c:f>Sheet2!$H$4</c:f>
              <c:strCache>
                <c:ptCount val="1"/>
                <c:pt idx="0">
                  <c:v>Optimal</c:v>
                </c:pt>
              </c:strCache>
            </c:strRef>
          </c:tx>
          <c:spPr>
            <a:solidFill>
              <a:srgbClr val="00B050">
                <a:alpha val="20000"/>
              </a:srgbClr>
            </a:solidFill>
            <a:ln>
              <a:noFill/>
            </a:ln>
            <a:effectLst/>
          </c:spPr>
          <c:val>
            <c:numRef>
              <c:f>Sheet2!$H$5:$H$10</c:f>
              <c:numCache>
                <c:formatCode>General</c:formatCode>
                <c:ptCount val="6"/>
                <c:pt idx="0">
                  <c:v>0.2</c:v>
                </c:pt>
                <c:pt idx="1">
                  <c:v>0.2</c:v>
                </c:pt>
                <c:pt idx="2">
                  <c:v>0.2</c:v>
                </c:pt>
                <c:pt idx="3">
                  <c:v>0.2</c:v>
                </c:pt>
                <c:pt idx="4">
                  <c:v>0.2</c:v>
                </c:pt>
                <c:pt idx="5">
                  <c:v>0.2</c:v>
                </c:pt>
              </c:numCache>
            </c:numRef>
          </c:val>
          <c:extLst>
            <c:ext xmlns:c16="http://schemas.microsoft.com/office/drawing/2014/chart" uri="{C3380CC4-5D6E-409C-BE32-E72D297353CC}">
              <c16:uniqueId val="{00000002-646E-4CFA-9486-18BCA98BA696}"/>
            </c:ext>
          </c:extLst>
        </c:ser>
        <c:dLbls>
          <c:showLegendKey val="0"/>
          <c:showVal val="0"/>
          <c:showCatName val="0"/>
          <c:showSerName val="0"/>
          <c:showPercent val="0"/>
          <c:showBubbleSize val="0"/>
        </c:dLbls>
        <c:axId val="1352091375"/>
        <c:axId val="1352089455"/>
      </c:areaChart>
      <c:barChart>
        <c:barDir val="col"/>
        <c:grouping val="stacked"/>
        <c:varyColors val="0"/>
        <c:ser>
          <c:idx val="0"/>
          <c:order val="0"/>
          <c:tx>
            <c:v>Inadequate</c:v>
          </c:tx>
          <c:spPr>
            <a:solidFill>
              <a:srgbClr val="FF0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Sheet2!$C$5:$C$10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3-646E-4CFA-9486-18BCA98BA696}"/>
            </c:ext>
          </c:extLst>
        </c:ser>
        <c:ser>
          <c:idx val="1"/>
          <c:order val="1"/>
          <c:tx>
            <c:v>Adequate</c:v>
          </c:tx>
          <c:spPr>
            <a:solidFill>
              <a:srgbClr val="FFC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Sheet2!$D$5:$D$10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4-646E-4CFA-9486-18BCA98BA696}"/>
            </c:ext>
          </c:extLst>
        </c:ser>
        <c:ser>
          <c:idx val="2"/>
          <c:order val="2"/>
          <c:tx>
            <c:v>Optimal</c:v>
          </c:tx>
          <c:spPr>
            <a:solidFill>
              <a:srgbClr val="00B05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Sheet2!$E$5:$E$10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5-646E-4CFA-9486-18BCA98BA696}"/>
            </c:ext>
          </c:extLst>
        </c:ser>
        <c:dLbls>
          <c:showLegendKey val="0"/>
          <c:showVal val="0"/>
          <c:showCatName val="0"/>
          <c:showSerName val="0"/>
          <c:showPercent val="0"/>
          <c:showBubbleSize val="0"/>
        </c:dLbls>
        <c:gapWidth val="150"/>
        <c:overlap val="100"/>
        <c:axId val="1352091375"/>
        <c:axId val="1352089455"/>
      </c:barChart>
      <c:catAx>
        <c:axId val="13520913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89455"/>
        <c:crosses val="autoZero"/>
        <c:auto val="1"/>
        <c:lblAlgn val="ctr"/>
        <c:lblOffset val="100"/>
        <c:noMultiLvlLbl val="0"/>
      </c:catAx>
      <c:valAx>
        <c:axId val="1352089455"/>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91375"/>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Next Year Forecast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3"/>
          <c:order val="3"/>
          <c:tx>
            <c:strRef>
              <c:f>Sheet2!$F$4</c:f>
              <c:strCache>
                <c:ptCount val="1"/>
                <c:pt idx="0">
                  <c:v>Inadequate</c:v>
                </c:pt>
              </c:strCache>
            </c:strRef>
          </c:tx>
          <c:spPr>
            <a:solidFill>
              <a:srgbClr val="FF0000">
                <a:alpha val="20000"/>
              </a:srgbClr>
            </a:solidFill>
            <a:ln>
              <a:noFill/>
            </a:ln>
            <a:effectLst/>
          </c:spPr>
          <c:val>
            <c:numRef>
              <c:f>Sheet2!$F$5:$F$10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0-8D4F-4561-A0BE-3387CC27EA50}"/>
            </c:ext>
          </c:extLst>
        </c:ser>
        <c:ser>
          <c:idx val="4"/>
          <c:order val="4"/>
          <c:tx>
            <c:strRef>
              <c:f>Sheet2!$G$4</c:f>
              <c:strCache>
                <c:ptCount val="1"/>
                <c:pt idx="0">
                  <c:v>Adequate</c:v>
                </c:pt>
              </c:strCache>
            </c:strRef>
          </c:tx>
          <c:spPr>
            <a:solidFill>
              <a:srgbClr val="FFC000">
                <a:alpha val="20000"/>
              </a:srgbClr>
            </a:solidFill>
            <a:ln>
              <a:noFill/>
            </a:ln>
            <a:effectLst/>
          </c:spPr>
          <c:val>
            <c:numRef>
              <c:f>Sheet2!$G$5:$G$10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1-8D4F-4561-A0BE-3387CC27EA50}"/>
            </c:ext>
          </c:extLst>
        </c:ser>
        <c:ser>
          <c:idx val="5"/>
          <c:order val="5"/>
          <c:tx>
            <c:strRef>
              <c:f>Sheet2!$H$4</c:f>
              <c:strCache>
                <c:ptCount val="1"/>
                <c:pt idx="0">
                  <c:v>Optimal</c:v>
                </c:pt>
              </c:strCache>
            </c:strRef>
          </c:tx>
          <c:spPr>
            <a:solidFill>
              <a:srgbClr val="00B050">
                <a:alpha val="20000"/>
              </a:srgbClr>
            </a:solidFill>
            <a:ln>
              <a:noFill/>
            </a:ln>
            <a:effectLst/>
          </c:spPr>
          <c:val>
            <c:numRef>
              <c:f>Sheet2!$H$5:$H$10</c:f>
              <c:numCache>
                <c:formatCode>General</c:formatCode>
                <c:ptCount val="6"/>
                <c:pt idx="0">
                  <c:v>0.2</c:v>
                </c:pt>
                <c:pt idx="1">
                  <c:v>0.2</c:v>
                </c:pt>
                <c:pt idx="2">
                  <c:v>0.2</c:v>
                </c:pt>
                <c:pt idx="3">
                  <c:v>0.2</c:v>
                </c:pt>
                <c:pt idx="4">
                  <c:v>0.2</c:v>
                </c:pt>
                <c:pt idx="5">
                  <c:v>0.2</c:v>
                </c:pt>
              </c:numCache>
            </c:numRef>
          </c:val>
          <c:extLst>
            <c:ext xmlns:c16="http://schemas.microsoft.com/office/drawing/2014/chart" uri="{C3380CC4-5D6E-409C-BE32-E72D297353CC}">
              <c16:uniqueId val="{00000002-8D4F-4561-A0BE-3387CC27EA50}"/>
            </c:ext>
          </c:extLst>
        </c:ser>
        <c:dLbls>
          <c:showLegendKey val="0"/>
          <c:showVal val="0"/>
          <c:showCatName val="0"/>
          <c:showSerName val="0"/>
          <c:showPercent val="0"/>
          <c:showBubbleSize val="0"/>
        </c:dLbls>
        <c:axId val="1352091375"/>
        <c:axId val="1352089455"/>
      </c:areaChart>
      <c:barChart>
        <c:barDir val="col"/>
        <c:grouping val="stacked"/>
        <c:varyColors val="0"/>
        <c:ser>
          <c:idx val="0"/>
          <c:order val="0"/>
          <c:tx>
            <c:v>Inadequate</c:v>
          </c:tx>
          <c:spPr>
            <a:solidFill>
              <a:srgbClr val="FF0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Sheet2!$J$5:$J$10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3-8D4F-4561-A0BE-3387CC27EA50}"/>
            </c:ext>
          </c:extLst>
        </c:ser>
        <c:ser>
          <c:idx val="1"/>
          <c:order val="1"/>
          <c:tx>
            <c:v>Adequate</c:v>
          </c:tx>
          <c:spPr>
            <a:solidFill>
              <a:srgbClr val="FFC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Sheet2!$K$5:$K$10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4-8D4F-4561-A0BE-3387CC27EA50}"/>
            </c:ext>
          </c:extLst>
        </c:ser>
        <c:ser>
          <c:idx val="2"/>
          <c:order val="2"/>
          <c:tx>
            <c:v>Optimal</c:v>
          </c:tx>
          <c:spPr>
            <a:solidFill>
              <a:srgbClr val="00B05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Sheet2!$L$5:$L$10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5-8D4F-4561-A0BE-3387CC27EA50}"/>
            </c:ext>
          </c:extLst>
        </c:ser>
        <c:dLbls>
          <c:showLegendKey val="0"/>
          <c:showVal val="0"/>
          <c:showCatName val="0"/>
          <c:showSerName val="0"/>
          <c:showPercent val="0"/>
          <c:showBubbleSize val="0"/>
        </c:dLbls>
        <c:gapWidth val="150"/>
        <c:overlap val="100"/>
        <c:axId val="1352091375"/>
        <c:axId val="1352089455"/>
      </c:barChart>
      <c:catAx>
        <c:axId val="13520913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89455"/>
        <c:crosses val="autoZero"/>
        <c:auto val="1"/>
        <c:lblAlgn val="ctr"/>
        <c:lblOffset val="100"/>
        <c:noMultiLvlLbl val="0"/>
      </c:catAx>
      <c:valAx>
        <c:axId val="1352089455"/>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91375"/>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Next Two Years Forecast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3"/>
          <c:order val="3"/>
          <c:tx>
            <c:strRef>
              <c:f>Sheet2!$F$4</c:f>
              <c:strCache>
                <c:ptCount val="1"/>
                <c:pt idx="0">
                  <c:v>Inadequate</c:v>
                </c:pt>
              </c:strCache>
            </c:strRef>
          </c:tx>
          <c:spPr>
            <a:solidFill>
              <a:srgbClr val="FF0000">
                <a:alpha val="20000"/>
              </a:srgbClr>
            </a:solidFill>
            <a:ln>
              <a:noFill/>
            </a:ln>
            <a:effectLst/>
          </c:spPr>
          <c:val>
            <c:numRef>
              <c:f>Sheet2!$F$5:$F$10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0-1DEC-4D28-8848-C7EBEE6167BA}"/>
            </c:ext>
          </c:extLst>
        </c:ser>
        <c:ser>
          <c:idx val="4"/>
          <c:order val="4"/>
          <c:tx>
            <c:strRef>
              <c:f>Sheet2!$G$4</c:f>
              <c:strCache>
                <c:ptCount val="1"/>
                <c:pt idx="0">
                  <c:v>Adequate</c:v>
                </c:pt>
              </c:strCache>
            </c:strRef>
          </c:tx>
          <c:spPr>
            <a:solidFill>
              <a:srgbClr val="FFC000">
                <a:alpha val="20000"/>
              </a:srgbClr>
            </a:solidFill>
            <a:ln>
              <a:noFill/>
            </a:ln>
            <a:effectLst/>
          </c:spPr>
          <c:val>
            <c:numRef>
              <c:f>Sheet2!$G$5:$G$10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1-1DEC-4D28-8848-C7EBEE6167BA}"/>
            </c:ext>
          </c:extLst>
        </c:ser>
        <c:ser>
          <c:idx val="5"/>
          <c:order val="5"/>
          <c:tx>
            <c:strRef>
              <c:f>Sheet2!$H$4</c:f>
              <c:strCache>
                <c:ptCount val="1"/>
                <c:pt idx="0">
                  <c:v>Optimal</c:v>
                </c:pt>
              </c:strCache>
            </c:strRef>
          </c:tx>
          <c:spPr>
            <a:solidFill>
              <a:srgbClr val="00B050">
                <a:alpha val="20000"/>
              </a:srgbClr>
            </a:solidFill>
            <a:ln>
              <a:noFill/>
            </a:ln>
            <a:effectLst/>
          </c:spPr>
          <c:val>
            <c:numRef>
              <c:f>Sheet2!$H$5:$H$10</c:f>
              <c:numCache>
                <c:formatCode>General</c:formatCode>
                <c:ptCount val="6"/>
                <c:pt idx="0">
                  <c:v>0.2</c:v>
                </c:pt>
                <c:pt idx="1">
                  <c:v>0.2</c:v>
                </c:pt>
                <c:pt idx="2">
                  <c:v>0.2</c:v>
                </c:pt>
                <c:pt idx="3">
                  <c:v>0.2</c:v>
                </c:pt>
                <c:pt idx="4">
                  <c:v>0.2</c:v>
                </c:pt>
                <c:pt idx="5">
                  <c:v>0.2</c:v>
                </c:pt>
              </c:numCache>
            </c:numRef>
          </c:val>
          <c:extLst>
            <c:ext xmlns:c16="http://schemas.microsoft.com/office/drawing/2014/chart" uri="{C3380CC4-5D6E-409C-BE32-E72D297353CC}">
              <c16:uniqueId val="{00000002-1DEC-4D28-8848-C7EBEE6167BA}"/>
            </c:ext>
          </c:extLst>
        </c:ser>
        <c:dLbls>
          <c:showLegendKey val="0"/>
          <c:showVal val="0"/>
          <c:showCatName val="0"/>
          <c:showSerName val="0"/>
          <c:showPercent val="0"/>
          <c:showBubbleSize val="0"/>
        </c:dLbls>
        <c:axId val="1352091375"/>
        <c:axId val="1352089455"/>
      </c:areaChart>
      <c:barChart>
        <c:barDir val="col"/>
        <c:grouping val="stacked"/>
        <c:varyColors val="0"/>
        <c:ser>
          <c:idx val="0"/>
          <c:order val="0"/>
          <c:tx>
            <c:v>Inadequate</c:v>
          </c:tx>
          <c:spPr>
            <a:solidFill>
              <a:srgbClr val="FF0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Sheet2!$N$5:$N$10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3-1DEC-4D28-8848-C7EBEE6167BA}"/>
            </c:ext>
          </c:extLst>
        </c:ser>
        <c:ser>
          <c:idx val="1"/>
          <c:order val="1"/>
          <c:tx>
            <c:v>Adequate</c:v>
          </c:tx>
          <c:spPr>
            <a:solidFill>
              <a:srgbClr val="FFC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Sheet2!$O$5:$O$10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4-1DEC-4D28-8848-C7EBEE6167BA}"/>
            </c:ext>
          </c:extLst>
        </c:ser>
        <c:ser>
          <c:idx val="2"/>
          <c:order val="2"/>
          <c:tx>
            <c:v>Optimal</c:v>
          </c:tx>
          <c:spPr>
            <a:solidFill>
              <a:srgbClr val="00B05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Sheet2!$P$5:$P$10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5-1DEC-4D28-8848-C7EBEE6167BA}"/>
            </c:ext>
          </c:extLst>
        </c:ser>
        <c:dLbls>
          <c:showLegendKey val="0"/>
          <c:showVal val="0"/>
          <c:showCatName val="0"/>
          <c:showSerName val="0"/>
          <c:showPercent val="0"/>
          <c:showBubbleSize val="0"/>
        </c:dLbls>
        <c:gapWidth val="150"/>
        <c:overlap val="100"/>
        <c:axId val="1352091375"/>
        <c:axId val="1352089455"/>
      </c:barChart>
      <c:catAx>
        <c:axId val="13520913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89455"/>
        <c:crosses val="autoZero"/>
        <c:auto val="1"/>
        <c:lblAlgn val="ctr"/>
        <c:lblOffset val="100"/>
        <c:noMultiLvlLbl val="0"/>
      </c:catAx>
      <c:valAx>
        <c:axId val="1352089455"/>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91375"/>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Current Status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3"/>
          <c:order val="3"/>
          <c:tx>
            <c:strRef>
              <c:f>Sheet2!$F$4</c:f>
              <c:strCache>
                <c:ptCount val="1"/>
                <c:pt idx="0">
                  <c:v>Inadequate</c:v>
                </c:pt>
              </c:strCache>
            </c:strRef>
          </c:tx>
          <c:spPr>
            <a:solidFill>
              <a:srgbClr val="FF0000">
                <a:alpha val="20000"/>
              </a:srgbClr>
            </a:solidFill>
            <a:ln>
              <a:noFill/>
            </a:ln>
            <a:effectLst/>
          </c:spPr>
          <c:val>
            <c:numRef>
              <c:f>Sheet2!$F$5:$F$10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3-FADA-40BB-A26E-271A98B20F9D}"/>
            </c:ext>
          </c:extLst>
        </c:ser>
        <c:ser>
          <c:idx val="4"/>
          <c:order val="4"/>
          <c:tx>
            <c:strRef>
              <c:f>Sheet2!$G$4</c:f>
              <c:strCache>
                <c:ptCount val="1"/>
                <c:pt idx="0">
                  <c:v>Adequate</c:v>
                </c:pt>
              </c:strCache>
            </c:strRef>
          </c:tx>
          <c:spPr>
            <a:solidFill>
              <a:srgbClr val="FFC000">
                <a:alpha val="20000"/>
              </a:srgbClr>
            </a:solidFill>
            <a:ln>
              <a:noFill/>
            </a:ln>
            <a:effectLst/>
          </c:spPr>
          <c:val>
            <c:numRef>
              <c:f>Sheet2!$G$5:$G$10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4-FADA-40BB-A26E-271A98B20F9D}"/>
            </c:ext>
          </c:extLst>
        </c:ser>
        <c:ser>
          <c:idx val="5"/>
          <c:order val="5"/>
          <c:tx>
            <c:strRef>
              <c:f>Sheet2!$H$4</c:f>
              <c:strCache>
                <c:ptCount val="1"/>
                <c:pt idx="0">
                  <c:v>Optimal</c:v>
                </c:pt>
              </c:strCache>
            </c:strRef>
          </c:tx>
          <c:spPr>
            <a:solidFill>
              <a:srgbClr val="00B050">
                <a:alpha val="20000"/>
              </a:srgbClr>
            </a:solidFill>
            <a:ln>
              <a:noFill/>
            </a:ln>
            <a:effectLst/>
          </c:spPr>
          <c:val>
            <c:numRef>
              <c:f>Sheet2!$H$5:$H$10</c:f>
              <c:numCache>
                <c:formatCode>General</c:formatCode>
                <c:ptCount val="6"/>
                <c:pt idx="0">
                  <c:v>0.2</c:v>
                </c:pt>
                <c:pt idx="1">
                  <c:v>0.2</c:v>
                </c:pt>
                <c:pt idx="2">
                  <c:v>0.2</c:v>
                </c:pt>
                <c:pt idx="3">
                  <c:v>0.2</c:v>
                </c:pt>
                <c:pt idx="4">
                  <c:v>0.2</c:v>
                </c:pt>
                <c:pt idx="5">
                  <c:v>0.2</c:v>
                </c:pt>
              </c:numCache>
            </c:numRef>
          </c:val>
          <c:extLst>
            <c:ext xmlns:c16="http://schemas.microsoft.com/office/drawing/2014/chart" uri="{C3380CC4-5D6E-409C-BE32-E72D297353CC}">
              <c16:uniqueId val="{00000005-FADA-40BB-A26E-271A98B20F9D}"/>
            </c:ext>
          </c:extLst>
        </c:ser>
        <c:dLbls>
          <c:showLegendKey val="0"/>
          <c:showVal val="0"/>
          <c:showCatName val="0"/>
          <c:showSerName val="0"/>
          <c:showPercent val="0"/>
          <c:showBubbleSize val="0"/>
        </c:dLbls>
        <c:axId val="1352091375"/>
        <c:axId val="1352089455"/>
      </c:areaChart>
      <c:barChart>
        <c:barDir val="col"/>
        <c:grouping val="stacked"/>
        <c:varyColors val="0"/>
        <c:ser>
          <c:idx val="0"/>
          <c:order val="0"/>
          <c:tx>
            <c:v>Inadequate</c:v>
          </c:tx>
          <c:spPr>
            <a:solidFill>
              <a:srgbClr val="FF0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Sheet2!$C$5:$C$10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0-FADA-40BB-A26E-271A98B20F9D}"/>
            </c:ext>
          </c:extLst>
        </c:ser>
        <c:ser>
          <c:idx val="1"/>
          <c:order val="1"/>
          <c:tx>
            <c:v>Adequate</c:v>
          </c:tx>
          <c:spPr>
            <a:solidFill>
              <a:srgbClr val="FFC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Sheet2!$D$5:$D$10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1-FADA-40BB-A26E-271A98B20F9D}"/>
            </c:ext>
          </c:extLst>
        </c:ser>
        <c:ser>
          <c:idx val="2"/>
          <c:order val="2"/>
          <c:tx>
            <c:v>Optimal</c:v>
          </c:tx>
          <c:spPr>
            <a:solidFill>
              <a:srgbClr val="00B05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Sheet2!$E$5:$E$10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2-FADA-40BB-A26E-271A98B20F9D}"/>
            </c:ext>
          </c:extLst>
        </c:ser>
        <c:dLbls>
          <c:showLegendKey val="0"/>
          <c:showVal val="0"/>
          <c:showCatName val="0"/>
          <c:showSerName val="0"/>
          <c:showPercent val="0"/>
          <c:showBubbleSize val="0"/>
        </c:dLbls>
        <c:gapWidth val="150"/>
        <c:overlap val="100"/>
        <c:axId val="1352091375"/>
        <c:axId val="1352089455"/>
      </c:barChart>
      <c:catAx>
        <c:axId val="13520913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89455"/>
        <c:crosses val="autoZero"/>
        <c:auto val="1"/>
        <c:lblAlgn val="ctr"/>
        <c:lblOffset val="100"/>
        <c:noMultiLvlLbl val="0"/>
      </c:catAx>
      <c:valAx>
        <c:axId val="1352089455"/>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91375"/>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Next Year Forecast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3"/>
          <c:order val="3"/>
          <c:tx>
            <c:strRef>
              <c:f>Sheet2!$F$4</c:f>
              <c:strCache>
                <c:ptCount val="1"/>
                <c:pt idx="0">
                  <c:v>Inadequate</c:v>
                </c:pt>
              </c:strCache>
            </c:strRef>
          </c:tx>
          <c:spPr>
            <a:solidFill>
              <a:srgbClr val="FF0000">
                <a:alpha val="20000"/>
              </a:srgbClr>
            </a:solidFill>
            <a:ln>
              <a:noFill/>
            </a:ln>
            <a:effectLst/>
          </c:spPr>
          <c:val>
            <c:numRef>
              <c:f>Sheet2!$F$5:$F$10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0-34E8-4855-A5A9-2669DBC221F7}"/>
            </c:ext>
          </c:extLst>
        </c:ser>
        <c:ser>
          <c:idx val="4"/>
          <c:order val="4"/>
          <c:tx>
            <c:strRef>
              <c:f>Sheet2!$G$4</c:f>
              <c:strCache>
                <c:ptCount val="1"/>
                <c:pt idx="0">
                  <c:v>Adequate</c:v>
                </c:pt>
              </c:strCache>
            </c:strRef>
          </c:tx>
          <c:spPr>
            <a:solidFill>
              <a:srgbClr val="FFC000">
                <a:alpha val="20000"/>
              </a:srgbClr>
            </a:solidFill>
            <a:ln>
              <a:noFill/>
            </a:ln>
            <a:effectLst/>
          </c:spPr>
          <c:val>
            <c:numRef>
              <c:f>Sheet2!$G$5:$G$10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1-34E8-4855-A5A9-2669DBC221F7}"/>
            </c:ext>
          </c:extLst>
        </c:ser>
        <c:ser>
          <c:idx val="5"/>
          <c:order val="5"/>
          <c:tx>
            <c:strRef>
              <c:f>Sheet2!$H$4</c:f>
              <c:strCache>
                <c:ptCount val="1"/>
                <c:pt idx="0">
                  <c:v>Optimal</c:v>
                </c:pt>
              </c:strCache>
            </c:strRef>
          </c:tx>
          <c:spPr>
            <a:solidFill>
              <a:srgbClr val="00B050">
                <a:alpha val="20000"/>
              </a:srgbClr>
            </a:solidFill>
            <a:ln>
              <a:noFill/>
            </a:ln>
            <a:effectLst/>
          </c:spPr>
          <c:val>
            <c:numRef>
              <c:f>Sheet2!$H$5:$H$10</c:f>
              <c:numCache>
                <c:formatCode>General</c:formatCode>
                <c:ptCount val="6"/>
                <c:pt idx="0">
                  <c:v>0.2</c:v>
                </c:pt>
                <c:pt idx="1">
                  <c:v>0.2</c:v>
                </c:pt>
                <c:pt idx="2">
                  <c:v>0.2</c:v>
                </c:pt>
                <c:pt idx="3">
                  <c:v>0.2</c:v>
                </c:pt>
                <c:pt idx="4">
                  <c:v>0.2</c:v>
                </c:pt>
                <c:pt idx="5">
                  <c:v>0.2</c:v>
                </c:pt>
              </c:numCache>
            </c:numRef>
          </c:val>
          <c:extLst>
            <c:ext xmlns:c16="http://schemas.microsoft.com/office/drawing/2014/chart" uri="{C3380CC4-5D6E-409C-BE32-E72D297353CC}">
              <c16:uniqueId val="{00000002-34E8-4855-A5A9-2669DBC221F7}"/>
            </c:ext>
          </c:extLst>
        </c:ser>
        <c:dLbls>
          <c:showLegendKey val="0"/>
          <c:showVal val="0"/>
          <c:showCatName val="0"/>
          <c:showSerName val="0"/>
          <c:showPercent val="0"/>
          <c:showBubbleSize val="0"/>
        </c:dLbls>
        <c:axId val="1352091375"/>
        <c:axId val="1352089455"/>
      </c:areaChart>
      <c:barChart>
        <c:barDir val="col"/>
        <c:grouping val="stacked"/>
        <c:varyColors val="0"/>
        <c:ser>
          <c:idx val="0"/>
          <c:order val="0"/>
          <c:tx>
            <c:v>Inadequate</c:v>
          </c:tx>
          <c:spPr>
            <a:solidFill>
              <a:srgbClr val="FF0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Sheet2!$J$5:$J$10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3-34E8-4855-A5A9-2669DBC221F7}"/>
            </c:ext>
          </c:extLst>
        </c:ser>
        <c:ser>
          <c:idx val="1"/>
          <c:order val="1"/>
          <c:tx>
            <c:v>Adequate</c:v>
          </c:tx>
          <c:spPr>
            <a:solidFill>
              <a:srgbClr val="FFC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Sheet2!$K$5:$K$10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4-34E8-4855-A5A9-2669DBC221F7}"/>
            </c:ext>
          </c:extLst>
        </c:ser>
        <c:ser>
          <c:idx val="2"/>
          <c:order val="2"/>
          <c:tx>
            <c:v>Optimal</c:v>
          </c:tx>
          <c:spPr>
            <a:solidFill>
              <a:srgbClr val="00B05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Sheet2!$L$5:$L$10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5-34E8-4855-A5A9-2669DBC221F7}"/>
            </c:ext>
          </c:extLst>
        </c:ser>
        <c:dLbls>
          <c:showLegendKey val="0"/>
          <c:showVal val="0"/>
          <c:showCatName val="0"/>
          <c:showSerName val="0"/>
          <c:showPercent val="0"/>
          <c:showBubbleSize val="0"/>
        </c:dLbls>
        <c:gapWidth val="150"/>
        <c:overlap val="100"/>
        <c:axId val="1352091375"/>
        <c:axId val="1352089455"/>
      </c:barChart>
      <c:catAx>
        <c:axId val="13520913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89455"/>
        <c:crosses val="autoZero"/>
        <c:auto val="1"/>
        <c:lblAlgn val="ctr"/>
        <c:lblOffset val="100"/>
        <c:noMultiLvlLbl val="0"/>
      </c:catAx>
      <c:valAx>
        <c:axId val="1352089455"/>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91375"/>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Next Two Years Forecast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stacked"/>
        <c:varyColors val="0"/>
        <c:ser>
          <c:idx val="3"/>
          <c:order val="3"/>
          <c:tx>
            <c:strRef>
              <c:f>Sheet2!$F$4</c:f>
              <c:strCache>
                <c:ptCount val="1"/>
                <c:pt idx="0">
                  <c:v>Inadequate</c:v>
                </c:pt>
              </c:strCache>
            </c:strRef>
          </c:tx>
          <c:spPr>
            <a:solidFill>
              <a:srgbClr val="FF0000">
                <a:alpha val="20000"/>
              </a:srgbClr>
            </a:solidFill>
            <a:ln>
              <a:noFill/>
            </a:ln>
            <a:effectLst/>
          </c:spPr>
          <c:val>
            <c:numRef>
              <c:f>Sheet2!$F$5:$F$10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0-3038-4ABD-ACEC-5CAD814A624B}"/>
            </c:ext>
          </c:extLst>
        </c:ser>
        <c:ser>
          <c:idx val="4"/>
          <c:order val="4"/>
          <c:tx>
            <c:strRef>
              <c:f>Sheet2!$G$4</c:f>
              <c:strCache>
                <c:ptCount val="1"/>
                <c:pt idx="0">
                  <c:v>Adequate</c:v>
                </c:pt>
              </c:strCache>
            </c:strRef>
          </c:tx>
          <c:spPr>
            <a:solidFill>
              <a:srgbClr val="FFC000">
                <a:alpha val="20000"/>
              </a:srgbClr>
            </a:solidFill>
            <a:ln>
              <a:noFill/>
            </a:ln>
            <a:effectLst/>
          </c:spPr>
          <c:val>
            <c:numRef>
              <c:f>Sheet2!$G$5:$G$10</c:f>
              <c:numCache>
                <c:formatCode>General</c:formatCode>
                <c:ptCount val="6"/>
                <c:pt idx="0">
                  <c:v>0.4</c:v>
                </c:pt>
                <c:pt idx="1">
                  <c:v>0.4</c:v>
                </c:pt>
                <c:pt idx="2">
                  <c:v>0.4</c:v>
                </c:pt>
                <c:pt idx="3">
                  <c:v>0.4</c:v>
                </c:pt>
                <c:pt idx="4">
                  <c:v>0.4</c:v>
                </c:pt>
                <c:pt idx="5">
                  <c:v>0.4</c:v>
                </c:pt>
              </c:numCache>
            </c:numRef>
          </c:val>
          <c:extLst>
            <c:ext xmlns:c16="http://schemas.microsoft.com/office/drawing/2014/chart" uri="{C3380CC4-5D6E-409C-BE32-E72D297353CC}">
              <c16:uniqueId val="{00000001-3038-4ABD-ACEC-5CAD814A624B}"/>
            </c:ext>
          </c:extLst>
        </c:ser>
        <c:ser>
          <c:idx val="5"/>
          <c:order val="5"/>
          <c:tx>
            <c:strRef>
              <c:f>Sheet2!$H$4</c:f>
              <c:strCache>
                <c:ptCount val="1"/>
                <c:pt idx="0">
                  <c:v>Optimal</c:v>
                </c:pt>
              </c:strCache>
            </c:strRef>
          </c:tx>
          <c:spPr>
            <a:solidFill>
              <a:srgbClr val="00B050">
                <a:alpha val="20000"/>
              </a:srgbClr>
            </a:solidFill>
            <a:ln>
              <a:noFill/>
            </a:ln>
            <a:effectLst/>
          </c:spPr>
          <c:val>
            <c:numRef>
              <c:f>Sheet2!$H$5:$H$10</c:f>
              <c:numCache>
                <c:formatCode>General</c:formatCode>
                <c:ptCount val="6"/>
                <c:pt idx="0">
                  <c:v>0.2</c:v>
                </c:pt>
                <c:pt idx="1">
                  <c:v>0.2</c:v>
                </c:pt>
                <c:pt idx="2">
                  <c:v>0.2</c:v>
                </c:pt>
                <c:pt idx="3">
                  <c:v>0.2</c:v>
                </c:pt>
                <c:pt idx="4">
                  <c:v>0.2</c:v>
                </c:pt>
                <c:pt idx="5">
                  <c:v>0.2</c:v>
                </c:pt>
              </c:numCache>
            </c:numRef>
          </c:val>
          <c:extLst>
            <c:ext xmlns:c16="http://schemas.microsoft.com/office/drawing/2014/chart" uri="{C3380CC4-5D6E-409C-BE32-E72D297353CC}">
              <c16:uniqueId val="{00000002-3038-4ABD-ACEC-5CAD814A624B}"/>
            </c:ext>
          </c:extLst>
        </c:ser>
        <c:dLbls>
          <c:showLegendKey val="0"/>
          <c:showVal val="0"/>
          <c:showCatName val="0"/>
          <c:showSerName val="0"/>
          <c:showPercent val="0"/>
          <c:showBubbleSize val="0"/>
        </c:dLbls>
        <c:axId val="1352091375"/>
        <c:axId val="1352089455"/>
      </c:areaChart>
      <c:barChart>
        <c:barDir val="col"/>
        <c:grouping val="stacked"/>
        <c:varyColors val="0"/>
        <c:ser>
          <c:idx val="0"/>
          <c:order val="0"/>
          <c:tx>
            <c:v>Inadequate</c:v>
          </c:tx>
          <c:spPr>
            <a:solidFill>
              <a:srgbClr val="FF0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Sheet2!$N$5:$N$10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3-3038-4ABD-ACEC-5CAD814A624B}"/>
            </c:ext>
          </c:extLst>
        </c:ser>
        <c:ser>
          <c:idx val="1"/>
          <c:order val="1"/>
          <c:tx>
            <c:v>Adequate</c:v>
          </c:tx>
          <c:spPr>
            <a:solidFill>
              <a:srgbClr val="FFC00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Sheet2!$O$5:$O$10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4-3038-4ABD-ACEC-5CAD814A624B}"/>
            </c:ext>
          </c:extLst>
        </c:ser>
        <c:ser>
          <c:idx val="2"/>
          <c:order val="2"/>
          <c:tx>
            <c:v>Optimal</c:v>
          </c:tx>
          <c:spPr>
            <a:solidFill>
              <a:srgbClr val="00B050"/>
            </a:solidFill>
            <a:ln>
              <a:solidFill>
                <a:schemeClr val="accent1"/>
              </a:solidFill>
            </a:ln>
            <a:effectLst/>
          </c:spPr>
          <c:invertIfNegative val="0"/>
          <c:cat>
            <c:strRef>
              <c:f>Sheet2!$A$5:$A$10</c:f>
              <c:strCache>
                <c:ptCount val="6"/>
                <c:pt idx="0">
                  <c:v>Governance</c:v>
                </c:pt>
                <c:pt idx="1">
                  <c:v>Provisioning</c:v>
                </c:pt>
                <c:pt idx="2">
                  <c:v>Permissions</c:v>
                </c:pt>
                <c:pt idx="3">
                  <c:v>Retention</c:v>
                </c:pt>
                <c:pt idx="4">
                  <c:v>Disposition Review</c:v>
                </c:pt>
                <c:pt idx="5">
                  <c:v>Artificial Intelligence</c:v>
                </c:pt>
              </c:strCache>
            </c:strRef>
          </c:cat>
          <c:val>
            <c:numRef>
              <c:f>Sheet2!$P$5:$P$10</c:f>
              <c:numCache>
                <c:formatCode>General</c:formatCode>
                <c:ptCount val="6"/>
                <c:pt idx="0">
                  <c:v>#N/A</c:v>
                </c:pt>
                <c:pt idx="1">
                  <c:v>#N/A</c:v>
                </c:pt>
                <c:pt idx="2">
                  <c:v>#N/A</c:v>
                </c:pt>
                <c:pt idx="3">
                  <c:v>#N/A</c:v>
                </c:pt>
                <c:pt idx="4">
                  <c:v>#N/A</c:v>
                </c:pt>
                <c:pt idx="5">
                  <c:v>#N/A</c:v>
                </c:pt>
              </c:numCache>
            </c:numRef>
          </c:val>
          <c:extLst>
            <c:ext xmlns:c16="http://schemas.microsoft.com/office/drawing/2014/chart" uri="{C3380CC4-5D6E-409C-BE32-E72D297353CC}">
              <c16:uniqueId val="{00000005-3038-4ABD-ACEC-5CAD814A624B}"/>
            </c:ext>
          </c:extLst>
        </c:ser>
        <c:dLbls>
          <c:showLegendKey val="0"/>
          <c:showVal val="0"/>
          <c:showCatName val="0"/>
          <c:showSerName val="0"/>
          <c:showPercent val="0"/>
          <c:showBubbleSize val="0"/>
        </c:dLbls>
        <c:gapWidth val="150"/>
        <c:overlap val="100"/>
        <c:axId val="1352091375"/>
        <c:axId val="1352089455"/>
      </c:barChart>
      <c:catAx>
        <c:axId val="13520913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89455"/>
        <c:crosses val="autoZero"/>
        <c:auto val="1"/>
        <c:lblAlgn val="ctr"/>
        <c:lblOffset val="100"/>
        <c:noMultiLvlLbl val="0"/>
      </c:catAx>
      <c:valAx>
        <c:axId val="1352089455"/>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52091375"/>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215900</xdr:colOff>
      <xdr:row>25</xdr:row>
      <xdr:rowOff>158750</xdr:rowOff>
    </xdr:from>
    <xdr:to>
      <xdr:col>4</xdr:col>
      <xdr:colOff>88900</xdr:colOff>
      <xdr:row>39</xdr:row>
      <xdr:rowOff>146050</xdr:rowOff>
    </xdr:to>
    <xdr:graphicFrame macro="">
      <xdr:nvGraphicFramePr>
        <xdr:cNvPr id="5" name="Chart 4">
          <a:extLst>
            <a:ext uri="{FF2B5EF4-FFF2-40B4-BE49-F238E27FC236}">
              <a16:creationId xmlns:a16="http://schemas.microsoft.com/office/drawing/2014/main" id="{B96FFF7D-F7C3-42E9-95F4-E8688DCE6C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282575</xdr:colOff>
      <xdr:row>25</xdr:row>
      <xdr:rowOff>161925</xdr:rowOff>
    </xdr:from>
    <xdr:to>
      <xdr:col>5</xdr:col>
      <xdr:colOff>1984375</xdr:colOff>
      <xdr:row>39</xdr:row>
      <xdr:rowOff>149225</xdr:rowOff>
    </xdr:to>
    <xdr:graphicFrame macro="">
      <xdr:nvGraphicFramePr>
        <xdr:cNvPr id="6" name="Chart 5">
          <a:extLst>
            <a:ext uri="{FF2B5EF4-FFF2-40B4-BE49-F238E27FC236}">
              <a16:creationId xmlns:a16="http://schemas.microsoft.com/office/drawing/2014/main" id="{578DC21F-9B14-4C00-92EB-1693BE2C15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2187575</xdr:colOff>
      <xdr:row>25</xdr:row>
      <xdr:rowOff>161925</xdr:rowOff>
    </xdr:from>
    <xdr:to>
      <xdr:col>9</xdr:col>
      <xdr:colOff>263525</xdr:colOff>
      <xdr:row>39</xdr:row>
      <xdr:rowOff>149225</xdr:rowOff>
    </xdr:to>
    <xdr:graphicFrame macro="">
      <xdr:nvGraphicFramePr>
        <xdr:cNvPr id="7" name="Chart 6">
          <a:extLst>
            <a:ext uri="{FF2B5EF4-FFF2-40B4-BE49-F238E27FC236}">
              <a16:creationId xmlns:a16="http://schemas.microsoft.com/office/drawing/2014/main" id="{64DBDD65-6505-4538-B096-135644784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206375</xdr:colOff>
      <xdr:row>12</xdr:row>
      <xdr:rowOff>142875</xdr:rowOff>
    </xdr:from>
    <xdr:to>
      <xdr:col>6</xdr:col>
      <xdr:colOff>206375</xdr:colOff>
      <xdr:row>26</xdr:row>
      <xdr:rowOff>130175</xdr:rowOff>
    </xdr:to>
    <xdr:graphicFrame macro="">
      <xdr:nvGraphicFramePr>
        <xdr:cNvPr id="3" name="Chart 2">
          <a:extLst>
            <a:ext uri="{FF2B5EF4-FFF2-40B4-BE49-F238E27FC236}">
              <a16:creationId xmlns:a16="http://schemas.microsoft.com/office/drawing/2014/main" id="{92BCE6BD-1EBC-C522-8EFB-1AE75DD16F1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400050</xdr:colOff>
      <xdr:row>12</xdr:row>
      <xdr:rowOff>139700</xdr:rowOff>
    </xdr:from>
    <xdr:to>
      <xdr:col>12</xdr:col>
      <xdr:colOff>400050</xdr:colOff>
      <xdr:row>26</xdr:row>
      <xdr:rowOff>127000</xdr:rowOff>
    </xdr:to>
    <xdr:graphicFrame macro="">
      <xdr:nvGraphicFramePr>
        <xdr:cNvPr id="5" name="Chart 4">
          <a:extLst>
            <a:ext uri="{FF2B5EF4-FFF2-40B4-BE49-F238E27FC236}">
              <a16:creationId xmlns:a16="http://schemas.microsoft.com/office/drawing/2014/main" id="{568282EF-5CF7-48D4-B812-EE503EF292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603250</xdr:colOff>
      <xdr:row>12</xdr:row>
      <xdr:rowOff>120650</xdr:rowOff>
    </xdr:from>
    <xdr:to>
      <xdr:col>18</xdr:col>
      <xdr:colOff>603250</xdr:colOff>
      <xdr:row>26</xdr:row>
      <xdr:rowOff>107950</xdr:rowOff>
    </xdr:to>
    <xdr:graphicFrame macro="">
      <xdr:nvGraphicFramePr>
        <xdr:cNvPr id="6" name="Chart 5">
          <a:extLst>
            <a:ext uri="{FF2B5EF4-FFF2-40B4-BE49-F238E27FC236}">
              <a16:creationId xmlns:a16="http://schemas.microsoft.com/office/drawing/2014/main" id="{70AB8B9F-619B-4FB4-8354-91A18A3091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E859A-51A9-46F3-AA01-C980A670351D}">
  <dimension ref="A1:A6"/>
  <sheetViews>
    <sheetView tabSelected="1" workbookViewId="0">
      <selection activeCell="A12" sqref="A12"/>
    </sheetView>
  </sheetViews>
  <sheetFormatPr defaultRowHeight="15.5"/>
  <cols>
    <col min="1" max="1" width="123.23046875" customWidth="1"/>
  </cols>
  <sheetData>
    <row r="1" spans="1:1" ht="28.5" customHeight="1">
      <c r="A1" s="5" t="s">
        <v>0</v>
      </c>
    </row>
    <row r="2" spans="1:1" ht="201.5">
      <c r="A2" s="22" t="s">
        <v>1</v>
      </c>
    </row>
    <row r="3" spans="1:1">
      <c r="A3" s="140" t="s">
        <v>2</v>
      </c>
    </row>
    <row r="4" spans="1:1">
      <c r="A4" s="19" t="s">
        <v>3</v>
      </c>
    </row>
    <row r="5" spans="1:1">
      <c r="A5" s="140" t="s">
        <v>4</v>
      </c>
    </row>
    <row r="6" spans="1:1">
      <c r="A6" s="137"/>
    </row>
  </sheetData>
  <sheetProtection algorithmName="SHA-512" hashValue="viouHLSN4A9sf/ga35gd4QUPZwD2eI2D8p/e7AeHQxTKisTJMAqC4BHV33QlrBsws2ZrG0VHRhEAt8Ka8rLFmw==" saltValue="sIDB3Yh2D0/R4cazqWlRk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08E01-CB08-4C0D-A52C-46C29542DFEC}">
  <dimension ref="A1:B6"/>
  <sheetViews>
    <sheetView zoomScaleNormal="100" workbookViewId="0"/>
  </sheetViews>
  <sheetFormatPr defaultRowHeight="15.5"/>
  <cols>
    <col min="1" max="1" width="19" customWidth="1"/>
    <col min="2" max="2" width="37.3046875" customWidth="1"/>
  </cols>
  <sheetData>
    <row r="1" spans="1:2">
      <c r="A1" s="138" t="s">
        <v>5</v>
      </c>
      <c r="B1" s="138"/>
    </row>
    <row r="2" spans="1:2">
      <c r="A2" s="139" t="s">
        <v>6</v>
      </c>
      <c r="B2" s="147"/>
    </row>
    <row r="3" spans="1:2">
      <c r="A3" s="139" t="s">
        <v>7</v>
      </c>
      <c r="B3" s="147"/>
    </row>
    <row r="4" spans="1:2">
      <c r="A4" s="139" t="s">
        <v>8</v>
      </c>
      <c r="B4" s="147"/>
    </row>
    <row r="5" spans="1:2">
      <c r="A5" s="139" t="s">
        <v>9</v>
      </c>
      <c r="B5" s="147"/>
    </row>
    <row r="6" spans="1:2">
      <c r="A6" s="139" t="s">
        <v>10</v>
      </c>
      <c r="B6" s="147"/>
    </row>
  </sheetData>
  <sheetProtection algorithmName="SHA-512" hashValue="BeG5vmK0f89smtXBWrFGkKLPQOiXYm/5pH0E408Cbyg9jRCdoBQr6iP6g/uclAA2SzcnsRmR1qCADQnYZvmYUA==" saltValue="wP44+3QCxqkfQ5l5Z7ywG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CC8A6-400B-42DE-B969-599F14695492}">
  <dimension ref="A1:AK40"/>
  <sheetViews>
    <sheetView zoomScaleNormal="100" zoomScaleSheetLayoutView="40" workbookViewId="0">
      <pane ySplit="1" topLeftCell="A5" activePane="bottomLeft" state="frozen"/>
      <selection activeCell="F1" sqref="F1"/>
      <selection pane="bottomLeft" activeCell="I7" sqref="I7"/>
    </sheetView>
  </sheetViews>
  <sheetFormatPr defaultRowHeight="15.5"/>
  <cols>
    <col min="1" max="1" width="10" customWidth="1"/>
    <col min="2" max="2" width="16.84375" customWidth="1"/>
    <col min="3" max="3" width="55.53515625" customWidth="1"/>
    <col min="4" max="5" width="20.4609375" hidden="1" customWidth="1"/>
    <col min="6" max="6" width="38.4609375" customWidth="1"/>
    <col min="7" max="7" width="13.07421875" hidden="1" customWidth="1"/>
    <col min="8" max="8" width="10.765625" hidden="1" customWidth="1"/>
    <col min="9" max="9" width="14.765625" customWidth="1"/>
    <col min="10" max="12" width="17.07421875" customWidth="1"/>
    <col min="13" max="13" width="23.765625" bestFit="1" customWidth="1"/>
    <col min="14" max="14" width="35.69140625" customWidth="1"/>
    <col min="15" max="26" width="30.23046875" hidden="1" customWidth="1"/>
    <col min="27" max="27" width="37.4609375" customWidth="1"/>
    <col min="34" max="37" width="9.23046875" customWidth="1"/>
  </cols>
  <sheetData>
    <row r="1" spans="1:37" ht="31">
      <c r="A1" s="84" t="s">
        <v>11</v>
      </c>
      <c r="B1" s="84" t="s">
        <v>12</v>
      </c>
      <c r="C1" s="84" t="s">
        <v>13</v>
      </c>
      <c r="D1" s="84"/>
      <c r="E1" s="84"/>
      <c r="F1" s="26"/>
      <c r="G1" s="26" t="s">
        <v>14</v>
      </c>
      <c r="H1" s="26" t="s">
        <v>15</v>
      </c>
      <c r="I1" s="26"/>
      <c r="J1" s="88" t="s">
        <v>16</v>
      </c>
      <c r="K1" s="88" t="s">
        <v>17</v>
      </c>
      <c r="L1" s="88" t="s">
        <v>18</v>
      </c>
      <c r="M1" s="88" t="s">
        <v>19</v>
      </c>
      <c r="N1" s="88" t="s">
        <v>20</v>
      </c>
      <c r="O1" s="88" t="s">
        <v>21</v>
      </c>
      <c r="P1" s="88" t="s">
        <v>22</v>
      </c>
      <c r="Q1" s="88" t="s">
        <v>23</v>
      </c>
      <c r="R1" s="88" t="s">
        <v>24</v>
      </c>
      <c r="S1" s="88" t="s">
        <v>25</v>
      </c>
      <c r="T1" s="88" t="s">
        <v>26</v>
      </c>
      <c r="U1" s="88" t="s">
        <v>27</v>
      </c>
      <c r="V1" s="88" t="s">
        <v>28</v>
      </c>
      <c r="W1" s="88" t="s">
        <v>29</v>
      </c>
      <c r="X1" s="88" t="s">
        <v>30</v>
      </c>
      <c r="Y1" s="88" t="s">
        <v>31</v>
      </c>
      <c r="Z1" s="88" t="s">
        <v>32</v>
      </c>
      <c r="AA1" s="26"/>
    </row>
    <row r="2" spans="1:37" ht="26.5" customHeight="1">
      <c r="A2" s="97" t="s">
        <v>33</v>
      </c>
      <c r="B2" s="152" t="s">
        <v>34</v>
      </c>
      <c r="C2" s="179" t="s">
        <v>35</v>
      </c>
      <c r="D2" s="153" t="s">
        <v>36</v>
      </c>
      <c r="E2" s="153" t="str">
        <f>LEFT(D2,FIND("(",D2)-1)</f>
        <v>G1</v>
      </c>
      <c r="F2" s="31" t="s">
        <v>37</v>
      </c>
      <c r="G2" s="31" t="str">
        <f>$E2&amp;J2</f>
        <v>G1</v>
      </c>
      <c r="H2" s="31" t="str">
        <f>$E2&amp;K2</f>
        <v>G1</v>
      </c>
      <c r="I2" s="154" t="s">
        <v>38</v>
      </c>
      <c r="J2" s="155"/>
      <c r="K2" s="155"/>
      <c r="L2" s="155"/>
      <c r="M2" s="155"/>
      <c r="N2" s="148"/>
      <c r="O2" t="b">
        <f>IF(COUNTIFS(J$2:J$241,"Yes",$E$2:$E$241,$E2)=0,TRUE,FALSE)</f>
        <v>1</v>
      </c>
      <c r="P2" t="b">
        <f>IF(COUNTIFS(J$2:J$241,"Yes",$E$2:$E$241,$E2)&gt;1,TRUE,FALSE)</f>
        <v>0</v>
      </c>
      <c r="Q2" t="b">
        <f>IF(COUNTIFS(K$2:K$241,"Yes",$E$2:$E$241,$E2)=0,TRUE,FALSE)</f>
        <v>1</v>
      </c>
      <c r="R2" t="b">
        <f>IF(K2="Yes",IF(ISBLANK(L2),TRUE,FALSE),FALSE)</f>
        <v>0</v>
      </c>
      <c r="S2" t="b">
        <f>IF(OR(L2="Next Year",L2="Next Two Years"),IF(ISBLANK(M2),TRUE,FALSE),FALSE)</f>
        <v>0</v>
      </c>
      <c r="T2" t="b">
        <f>IF(COUNTIFS(K$2:K$241,"Yes",$E$2:$E$241,$E2)&gt;1,TRUE,FALSE)</f>
        <v>0</v>
      </c>
      <c r="U2" t="b">
        <f>IFERROR(_xlfn.LET(_xlpm.current,INDEX($I$2:$I$241,MATCH($E2&amp;"Yes",$G$2:$G$241,0)),_xlpm.goal,INDEX($I$2:$I$241,MATCH($E2&amp;"Yes",$H$2:$H$241,0)),IF(OR(_xlpm.current = "[Select]", _xlpm.goal = "[Select]"),FALSE,IF(OR(AND(_xlpm.current&lt;&gt;"n/a",_xlpm.goal="Inadequate"), AND(_xlpm.goal = "Adequate", OR(_xlpm.current = "Adequate", _xlpm.current = "Optimal ")), AND(_xlpm.current = "Optimal ", _xlpm.goal &lt;&gt; 0)),TRUE,FALSE))),FALSE)</f>
        <v>0</v>
      </c>
      <c r="V2" t="b">
        <f>IFERROR(_xlfn.LET(_xlpm.current,INDEX($I$2:$I$241,MATCH($E2&amp;"Yes",$G$2:$G$241,0)),_xlfn.LET(_xlpm.goal,INDEX($I$2:$I$241,MATCH($E2&amp;"Yes",$H$2:$H$241,0)),IF(AND(_xlpm.current="n/a",_xlpm.goal="Inadequate"),TRUE,FALSE))),FALSE)</f>
        <v>0</v>
      </c>
      <c r="W2" t="b">
        <f>IFERROR(INDEX($L$2:$L$241,MATCH(E2&amp;"Yes",$H$2:$H$241,0))=0,FALSE)</f>
        <v>0</v>
      </c>
      <c r="X2" t="b">
        <f>IFERROR(_xlfn.LET(_xlpm.current,INDEX($F$2:$F$241,MATCH($E2&amp;"Yes",$G$2:$G$241,0)),_xlfn.LET(_xlpm.goal,INDEX($F$2:$F$241,MATCH($E2&amp;"Yes",$H$2:$H$241,0)),IF(OR(IFERROR(_xlpm.current="Custom [Overwrite this text if selected]",FALSE),IFERROR(_xlpm.goal="Custom [Overwrite this text if selected]",FALSE),IFERROR(_xlpm.current="",FALSE),IFERROR(_xlpm.goal="",FALSE)),TRUE,FALSE))),FALSE)</f>
        <v>0</v>
      </c>
      <c r="Y2" t="b">
        <f>IFERROR(_xlfn.LET(_xlpm.current,INDEX($I$2:$I$241,MATCH($E2&amp;"Yes",$G$2:$G$241,0)),_xlfn.LET(_xlpm.goal,INDEX($I$2:$I$241,MATCH($E2&amp;"Yes",$H$2:$H$241,0)),IF(OR(IFERROR(_xlpm.current="[Select]",FALSE),IFERROR(_xlpm.goal="[Select]",FALSE),IFERROR(_xlpm.current="",FALSE),IFERROR(_xlpm.goal="",FALSE)),TRUE,FALSE))),FALSE)</f>
        <v>0</v>
      </c>
      <c r="Z2" t="b">
        <f t="shared" ref="Z2:Z40" si="0">IFERROR(_xlfn.LET(_xlpm.matchPosition,MATCH(E2&amp;"Yes",$H$2:$H$241,0),_xlpm.timescale,INDEX($L$2:$L$241,_xlpm.matchPosition),IF(OR(_xlpm.timescale=$AH$4,_xlpm.timescale=$AI$4),ISBLANK(INDEX($M$2:$M$241,_xlpm.matchPosition)))),FALSE)</f>
        <v>0</v>
      </c>
      <c r="AA2" s="176" t="str" cm="1">
        <f t="array" ref="AA2">_xlfn.LET(
_xlpm.currentText,IF(OR(O2,P2),"- Please select exactly one current practice (or 'Not applicable')",""),
_xlpm.goalsText,IF(T2,"- Please select exactly one goal",""),
_xlpm.insufficientGoal,IF(U2,"- Note: selected goal is at same or lower level than current state",""),
_xlpm.naToInadequate,IF(V2,"- Note: selected goal is inadequate",""),
_xlpm.customGoalButNoDescription,IF(X2,"- Please provide a description for your custom state in column F",""),
_xlpm.customGoalButNoMaturitySpecified,IF(Y2,"- Please select a maturity level for custom state",""),
_xlpm.goalButNoTimescale,IF(W2,"- Please use the 'Improvement timescale' field to indicate how quickly improvement is planned for",""),
_xlpm.timescaleButNoAction,IF(Z2,"- Please indicate what actions you intend to take to improve within the " &amp; LOWER(L2),""),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c r="AH2" t="s">
        <v>39</v>
      </c>
    </row>
    <row r="3" spans="1:37" ht="93">
      <c r="A3" s="4"/>
      <c r="B3" s="72"/>
      <c r="C3" s="180"/>
      <c r="D3" s="9" t="s">
        <v>40</v>
      </c>
      <c r="E3" s="9" t="str">
        <f>LEFT(D3,FIND("(",D3)-1)</f>
        <v>G1</v>
      </c>
      <c r="F3" s="13" t="s">
        <v>41</v>
      </c>
      <c r="G3" s="13" t="str">
        <f>$E3&amp;J3</f>
        <v>G1</v>
      </c>
      <c r="H3" s="13" t="str">
        <f>$E3&amp;K3</f>
        <v>G1</v>
      </c>
      <c r="I3" s="92" t="s">
        <v>42</v>
      </c>
      <c r="J3" s="148"/>
      <c r="K3" s="148"/>
      <c r="L3" s="148"/>
      <c r="M3" s="148"/>
      <c r="N3" s="148"/>
      <c r="O3" t="b">
        <f t="shared" ref="O3" si="1">IF(COUNTIFS(J$2:J$241,"Yes",$E$2:$E$241,$E3)=0,TRUE,FALSE)</f>
        <v>1</v>
      </c>
      <c r="P3" t="b">
        <f t="shared" ref="P3" si="2">IF(COUNTIFS(J$2:J$241,"Yes",$E$2:$E$241,$E3)&gt;1,TRUE,FALSE)</f>
        <v>0</v>
      </c>
      <c r="Q3" t="b">
        <f t="shared" ref="Q3" si="3">IF(COUNTIFS(K$2:K$241,"Yes",$E$2:$E$241,$E3)=0,TRUE,FALSE)</f>
        <v>1</v>
      </c>
      <c r="R3" t="b">
        <f>IF(K3="Yes",IF(ISBLANK(L3),TRUE,FALSE),FALSE)</f>
        <v>0</v>
      </c>
      <c r="S3" t="b">
        <f>IF(OR(L3="Next Year",L3="Next Two Years"),IF(ISBLANK(M3),TRUE,FALSE),FALSE)</f>
        <v>0</v>
      </c>
      <c r="T3" t="b">
        <f t="shared" ref="T3" si="4">IF(COUNTIFS(K$2:K$241,"Yes",$E$2:$E$241,$E3)&gt;1,TRUE,FALSE)</f>
        <v>0</v>
      </c>
      <c r="U3" t="b">
        <f t="shared" ref="U3:U40" si="5">IFERROR(_xlfn.LET(_xlpm.current,INDEX($I$2:$I$241,MATCH($E3&amp;"Yes",$G$2:$G$241,0)),_xlpm.goal,INDEX($I$2:$I$241,MATCH($E3&amp;"Yes",$H$2:$H$241,0)),IF(OR(_xlpm.current = "[Select]", _xlpm.goal = "[Select]"),FALSE,IF(OR(AND(_xlpm.current&lt;&gt;"n/a",_xlpm.goal="Inadequate"), AND(_xlpm.goal = "Adequate", OR(_xlpm.current = "Adequate", _xlpm.current = "Optimal ")), AND(_xlpm.current = "Optimal ", _xlpm.goal &lt;&gt; 0)),TRUE,FALSE))),FALSE)</f>
        <v>0</v>
      </c>
      <c r="V3" t="b">
        <f t="shared" ref="V3:V40" si="6">IFERROR(_xlfn.LET(_xlpm.current,INDEX($I$2:$I$241,MATCH($E3&amp;"Yes",$G$2:$G$241,0)),_xlfn.LET(_xlpm.goal,INDEX($I$2:$I$241,MATCH($E3&amp;"Yes",$H$2:$H$241,0)),IF(AND(_xlpm.current="n/a",_xlpm.goal="Inadequate"),TRUE,FALSE))),FALSE)</f>
        <v>0</v>
      </c>
      <c r="W3" t="b">
        <f t="shared" ref="W3" si="7">IFERROR(INDEX($L$2:$L$241,MATCH(E3&amp;"Yes",$H$2:$H$241,0))=0,FALSE)</f>
        <v>0</v>
      </c>
      <c r="X3" t="b">
        <f t="shared" ref="X3:X40" si="8">IFERROR(_xlfn.LET(_xlpm.current,INDEX($F$2:$F$241,MATCH($E3&amp;"Yes",$G$2:$G$241,0)),_xlfn.LET(_xlpm.goal,INDEX($F$2:$F$241,MATCH($E3&amp;"Yes",$H$2:$H$241,0)),IF(OR(IFERROR(_xlpm.current="Custom [Overwrite this text if selected]",FALSE),IFERROR(_xlpm.goal="Custom [Overwrite this text if selected]",FALSE),IFERROR(_xlpm.current="",FALSE),IFERROR(_xlpm.goal="",FALSE)),TRUE,FALSE))),FALSE)</f>
        <v>0</v>
      </c>
      <c r="Y3" t="b">
        <f t="shared" ref="Y3:Y40" si="9">IFERROR(_xlfn.LET(_xlpm.current,INDEX($I$2:$I$241,MATCH($E3&amp;"Yes",$G$2:$G$241,0)),_xlfn.LET(_xlpm.goal,INDEX($I$2:$I$241,MATCH($E3&amp;"Yes",$H$2:$H$241,0)),IF(OR(IFERROR(_xlpm.current="[Select]",FALSE),IFERROR(_xlpm.goal="[Select]",FALSE),IFERROR(_xlpm.current="",FALSE),IFERROR(_xlpm.goal="",FALSE)),TRUE,FALSE))),FALSE)</f>
        <v>0</v>
      </c>
      <c r="Z3" t="b">
        <f t="shared" si="0"/>
        <v>0</v>
      </c>
      <c r="AA3" s="177"/>
    </row>
    <row r="4" spans="1:37" ht="38.5" customHeight="1">
      <c r="B4" s="73"/>
      <c r="C4" s="180"/>
      <c r="D4" s="4" t="s">
        <v>43</v>
      </c>
      <c r="E4" s="4" t="str">
        <f t="shared" ref="E4:E40" si="10">LEFT(D4,FIND("(",D4)-1)</f>
        <v>G1</v>
      </c>
      <c r="F4" s="13" t="s">
        <v>44</v>
      </c>
      <c r="G4" s="13" t="str">
        <f t="shared" ref="G4:H38" si="11">$E4&amp;J4</f>
        <v>G1</v>
      </c>
      <c r="H4" s="13" t="str">
        <f t="shared" si="11"/>
        <v>G1</v>
      </c>
      <c r="I4" s="92" t="s">
        <v>42</v>
      </c>
      <c r="J4" s="148"/>
      <c r="K4" s="148"/>
      <c r="L4" s="148"/>
      <c r="M4" s="148"/>
      <c r="N4" s="148"/>
      <c r="O4" t="b">
        <f>IF(COUNTIFS(J$2:J$241,"Yes",$E$2:$E$241,$E4)=0,TRUE,FALSE)</f>
        <v>1</v>
      </c>
      <c r="P4" t="b">
        <f>IF(COUNTIFS(J$2:J$241,"Yes",$E$2:$E$241,$E4)&gt;1,TRUE,FALSE)</f>
        <v>0</v>
      </c>
      <c r="Q4" t="b">
        <f>IF(COUNTIFS(K$2:K$241,"Yes",$E$2:$E$241,$E4)=0,TRUE,FALSE)</f>
        <v>1</v>
      </c>
      <c r="R4" t="b">
        <f t="shared" ref="R4:R38" si="12">IF(K4="Yes",IF(ISBLANK(L4),TRUE,FALSE),FALSE)</f>
        <v>0</v>
      </c>
      <c r="S4" t="b">
        <f t="shared" ref="S4:S38" si="13">IF(OR(L4="Next Year",L4="Next Two Years"),IF(ISBLANK(M4),TRUE,FALSE),FALSE)</f>
        <v>0</v>
      </c>
      <c r="T4" t="b">
        <f>IF(COUNTIFS(K$2:K$241,"Yes",$E$2:$E$241,$E4)&gt;1,TRUE,FALSE)</f>
        <v>0</v>
      </c>
      <c r="U4" t="b">
        <f t="shared" si="5"/>
        <v>0</v>
      </c>
      <c r="V4" t="b">
        <f t="shared" si="6"/>
        <v>0</v>
      </c>
      <c r="W4" t="b">
        <f>IFERROR(INDEX($L$2:$L$241,MATCH(E4&amp;"Yes",$H$2:$H$241,0))=0,FALSE)</f>
        <v>0</v>
      </c>
      <c r="X4" t="b">
        <f t="shared" si="8"/>
        <v>0</v>
      </c>
      <c r="Y4" t="b">
        <f t="shared" si="9"/>
        <v>0</v>
      </c>
      <c r="Z4" t="b">
        <f t="shared" si="0"/>
        <v>0</v>
      </c>
      <c r="AA4" s="177"/>
      <c r="AH4" t="s">
        <v>45</v>
      </c>
      <c r="AI4" t="s">
        <v>46</v>
      </c>
      <c r="AJ4" t="s">
        <v>47</v>
      </c>
      <c r="AK4" t="s">
        <v>48</v>
      </c>
    </row>
    <row r="5" spans="1:37" ht="85" customHeight="1">
      <c r="B5" s="73"/>
      <c r="C5" s="180"/>
      <c r="D5" s="4" t="s">
        <v>49</v>
      </c>
      <c r="E5" s="4" t="str">
        <f t="shared" si="10"/>
        <v>G1</v>
      </c>
      <c r="F5" s="13" t="s">
        <v>50</v>
      </c>
      <c r="G5" s="13" t="str">
        <f t="shared" si="11"/>
        <v>G1</v>
      </c>
      <c r="H5" s="13" t="str">
        <f t="shared" si="11"/>
        <v>G1</v>
      </c>
      <c r="I5" s="92" t="s">
        <v>42</v>
      </c>
      <c r="J5" s="148"/>
      <c r="K5" s="148"/>
      <c r="L5" s="148"/>
      <c r="M5" s="148"/>
      <c r="N5" s="148"/>
      <c r="O5" t="b">
        <f>IF(COUNTIFS(J$2:J$241,"Yes",$E$2:$E$241,$E5)=0,TRUE,FALSE)</f>
        <v>1</v>
      </c>
      <c r="P5" t="b">
        <f>IF(COUNTIFS(J$2:J$241,"Yes",$E$2:$E$241,$E5)&gt;1,TRUE,FALSE)</f>
        <v>0</v>
      </c>
      <c r="Q5" t="b">
        <f>IF(COUNTIFS(K$2:K$241,"Yes",$E$2:$E$241,$E5)=0,TRUE,FALSE)</f>
        <v>1</v>
      </c>
      <c r="R5" t="b">
        <f t="shared" si="12"/>
        <v>0</v>
      </c>
      <c r="S5" t="b">
        <f t="shared" si="13"/>
        <v>0</v>
      </c>
      <c r="T5" t="b">
        <f>IF(COUNTIFS(K$2:K$241,"Yes",$E$2:$E$241,$E5)&gt;1,TRUE,FALSE)</f>
        <v>0</v>
      </c>
      <c r="U5" t="b">
        <f t="shared" si="5"/>
        <v>0</v>
      </c>
      <c r="V5" t="b">
        <f t="shared" si="6"/>
        <v>0</v>
      </c>
      <c r="W5" t="b">
        <f>IFERROR(INDEX($L$2:$L$241,MATCH(E5&amp;"Yes",$H$2:$H$241,0))=0,FALSE)</f>
        <v>0</v>
      </c>
      <c r="X5" t="b">
        <f t="shared" si="8"/>
        <v>0</v>
      </c>
      <c r="Y5" t="b">
        <f t="shared" si="9"/>
        <v>0</v>
      </c>
      <c r="Z5" t="b">
        <f t="shared" si="0"/>
        <v>0</v>
      </c>
      <c r="AA5" s="177"/>
    </row>
    <row r="6" spans="1:37" ht="150.65" customHeight="1">
      <c r="B6" s="73"/>
      <c r="C6" s="180"/>
      <c r="D6" s="4" t="s">
        <v>51</v>
      </c>
      <c r="E6" s="4" t="str">
        <f t="shared" si="10"/>
        <v>G1</v>
      </c>
      <c r="F6" s="13" t="s">
        <v>52</v>
      </c>
      <c r="G6" s="13" t="str">
        <f t="shared" si="11"/>
        <v>G1</v>
      </c>
      <c r="H6" s="13" t="str">
        <f t="shared" si="11"/>
        <v>G1</v>
      </c>
      <c r="I6" s="151" t="s">
        <v>53</v>
      </c>
      <c r="J6" s="148"/>
      <c r="K6" s="148"/>
      <c r="L6" s="148"/>
      <c r="M6" s="148"/>
      <c r="N6" s="148"/>
      <c r="O6" s="26" t="b">
        <f>IF(COUNTIFS(J$2:J$241,"Yes",$E$2:$E$241,$E6)=0,TRUE,FALSE)</f>
        <v>1</v>
      </c>
      <c r="P6" s="26" t="b">
        <f>IF(COUNTIFS(J$2:J$241,"Yes",$E$2:$E$241,$E6)&gt;1,TRUE,FALSE)</f>
        <v>0</v>
      </c>
      <c r="Q6" s="26" t="b">
        <f>IF(COUNTIFS(K$2:K$241,"Yes",$E$2:$E$241,$E6)=0,TRUE,FALSE)</f>
        <v>1</v>
      </c>
      <c r="R6" s="26" t="b">
        <f t="shared" si="12"/>
        <v>0</v>
      </c>
      <c r="S6" s="26" t="b">
        <f t="shared" si="13"/>
        <v>0</v>
      </c>
      <c r="T6" s="26" t="b">
        <f>IF(COUNTIFS(K$2:K$241,"Yes",$E$2:$E$241,$E6)&gt;1,TRUE,FALSE)</f>
        <v>0</v>
      </c>
      <c r="U6" t="b">
        <f t="shared" si="5"/>
        <v>0</v>
      </c>
      <c r="V6" t="b">
        <f t="shared" si="6"/>
        <v>0</v>
      </c>
      <c r="W6" t="b">
        <f>IFERROR(INDEX($L$2:$L$241,MATCH(E6&amp;"Yes",$H$2:$H$241,0))=0,FALSE)</f>
        <v>0</v>
      </c>
      <c r="X6" t="b">
        <f t="shared" si="8"/>
        <v>0</v>
      </c>
      <c r="Y6" t="b">
        <f t="shared" si="9"/>
        <v>0</v>
      </c>
      <c r="Z6" t="b">
        <f t="shared" si="0"/>
        <v>0</v>
      </c>
      <c r="AA6" s="177"/>
    </row>
    <row r="7" spans="1:37" ht="46.5" customHeight="1">
      <c r="B7" s="73"/>
      <c r="C7" s="180"/>
      <c r="D7" s="4" t="s">
        <v>54</v>
      </c>
      <c r="E7" s="4" t="str">
        <f t="shared" ref="E7:E8" si="14">LEFT(D7,FIND("(",D7)-1)</f>
        <v>G1</v>
      </c>
      <c r="F7" s="158" t="s">
        <v>55</v>
      </c>
      <c r="G7" s="13" t="str">
        <f t="shared" ref="G7" si="15">$E7&amp;J7</f>
        <v>G1</v>
      </c>
      <c r="H7" s="13" t="str">
        <f t="shared" ref="H7" si="16">$E7&amp;K7</f>
        <v>G1</v>
      </c>
      <c r="I7" s="159" t="s">
        <v>56</v>
      </c>
      <c r="J7" s="148"/>
      <c r="K7" s="148"/>
      <c r="L7" s="148"/>
      <c r="M7" s="148"/>
      <c r="N7" s="148"/>
      <c r="O7" t="b">
        <f t="shared" ref="O7" si="17">IF(COUNTIFS(J$2:J$241,"Yes",$E$2:$E$241,$E7)=0,TRUE,FALSE)</f>
        <v>1</v>
      </c>
      <c r="P7" t="b">
        <f t="shared" ref="P7" si="18">IF(COUNTIFS(J$2:J$241,"Yes",$E$2:$E$241,$E7)&gt;1,TRUE,FALSE)</f>
        <v>0</v>
      </c>
      <c r="Q7" t="b">
        <f t="shared" ref="Q7" si="19">IF(COUNTIFS(K$2:K$241,"Yes",$E$2:$E$241,$E7)=0,TRUE,FALSE)</f>
        <v>1</v>
      </c>
      <c r="R7" t="b">
        <f t="shared" ref="R7" si="20">IF(K7="Yes",IF(ISBLANK(L7),TRUE,FALSE),FALSE)</f>
        <v>0</v>
      </c>
      <c r="S7" t="b">
        <f t="shared" ref="S7" si="21">IF(OR(L7="Next Year",L7="Next Two Years"),IF(ISBLANK(M7),TRUE,FALSE),FALSE)</f>
        <v>0</v>
      </c>
      <c r="T7" t="b">
        <f t="shared" ref="T7" si="22">IF(COUNTIFS(K$2:K$241,"Yes",$E$2:$E$241,$E7)&gt;1,TRUE,FALSE)</f>
        <v>0</v>
      </c>
      <c r="U7" t="b">
        <f t="shared" si="5"/>
        <v>0</v>
      </c>
      <c r="V7" t="b">
        <f t="shared" si="6"/>
        <v>0</v>
      </c>
      <c r="W7" t="b">
        <f t="shared" ref="W7" si="23">IFERROR(INDEX($L$2:$L$241,MATCH(E7&amp;"Yes",$H$2:$H$241,0))=0,FALSE)</f>
        <v>0</v>
      </c>
      <c r="X7" t="b">
        <f t="shared" si="8"/>
        <v>0</v>
      </c>
      <c r="Y7" t="b">
        <f t="shared" si="9"/>
        <v>0</v>
      </c>
      <c r="Z7" t="b">
        <f t="shared" si="0"/>
        <v>0</v>
      </c>
      <c r="AA7" s="177"/>
    </row>
    <row r="8" spans="1:37" ht="46.5" customHeight="1">
      <c r="A8" s="26"/>
      <c r="B8" s="74"/>
      <c r="C8" s="181"/>
      <c r="D8" s="84" t="s">
        <v>57</v>
      </c>
      <c r="E8" s="84" t="str">
        <f t="shared" si="14"/>
        <v>G1</v>
      </c>
      <c r="F8" s="156" t="s">
        <v>55</v>
      </c>
      <c r="G8" s="27" t="str">
        <f t="shared" ref="G8" si="24">$E8&amp;J8</f>
        <v>G1</v>
      </c>
      <c r="H8" s="27" t="str">
        <f t="shared" ref="H8" si="25">$E8&amp;K8</f>
        <v>G1</v>
      </c>
      <c r="I8" s="157" t="s">
        <v>56</v>
      </c>
      <c r="J8" s="149"/>
      <c r="K8" s="149"/>
      <c r="L8" s="149"/>
      <c r="M8" s="149"/>
      <c r="N8" s="149"/>
      <c r="O8" t="b">
        <f t="shared" ref="O8" si="26">IF(COUNTIFS(J$2:J$241,"Yes",$E$2:$E$241,$E8)=0,TRUE,FALSE)</f>
        <v>1</v>
      </c>
      <c r="P8" t="b">
        <f t="shared" ref="P8" si="27">IF(COUNTIFS(J$2:J$241,"Yes",$E$2:$E$241,$E8)&gt;1,TRUE,FALSE)</f>
        <v>0</v>
      </c>
      <c r="Q8" t="b">
        <f t="shared" ref="Q8" si="28">IF(COUNTIFS(K$2:K$241,"Yes",$E$2:$E$241,$E8)=0,TRUE,FALSE)</f>
        <v>1</v>
      </c>
      <c r="R8" t="b">
        <f t="shared" ref="R8" si="29">IF(K8="Yes",IF(ISBLANK(L8),TRUE,FALSE),FALSE)</f>
        <v>0</v>
      </c>
      <c r="S8" t="b">
        <f t="shared" ref="S8" si="30">IF(OR(L8="Next Year",L8="Next Two Years"),IF(ISBLANK(M8),TRUE,FALSE),FALSE)</f>
        <v>0</v>
      </c>
      <c r="T8" t="b">
        <f t="shared" ref="T8" si="31">IF(COUNTIFS(K$2:K$241,"Yes",$E$2:$E$241,$E8)&gt;1,TRUE,FALSE)</f>
        <v>0</v>
      </c>
      <c r="U8" t="b">
        <f t="shared" si="5"/>
        <v>0</v>
      </c>
      <c r="V8" t="b">
        <f t="shared" si="6"/>
        <v>0</v>
      </c>
      <c r="W8" t="b">
        <f t="shared" ref="W8" si="32">IFERROR(INDEX($L$2:$L$241,MATCH(E8&amp;"Yes",$H$2:$H$241,0))=0,FALSE)</f>
        <v>0</v>
      </c>
      <c r="X8" t="b">
        <f t="shared" si="8"/>
        <v>0</v>
      </c>
      <c r="Y8" t="b">
        <f t="shared" si="9"/>
        <v>0</v>
      </c>
      <c r="Z8" t="b">
        <f t="shared" si="0"/>
        <v>0</v>
      </c>
      <c r="AA8" s="178"/>
    </row>
    <row r="9" spans="1:37" ht="26.5" customHeight="1">
      <c r="A9" s="4" t="s">
        <v>58</v>
      </c>
      <c r="B9" s="72" t="s">
        <v>34</v>
      </c>
      <c r="C9" s="179" t="s">
        <v>59</v>
      </c>
      <c r="D9" s="4" t="s">
        <v>60</v>
      </c>
      <c r="E9" s="4" t="str">
        <f t="shared" si="10"/>
        <v>G2</v>
      </c>
      <c r="F9" s="13" t="s">
        <v>37</v>
      </c>
      <c r="G9" s="13" t="str">
        <f t="shared" si="11"/>
        <v>G2</v>
      </c>
      <c r="H9" s="13" t="str">
        <f t="shared" si="11"/>
        <v>G2</v>
      </c>
      <c r="I9" s="150" t="s">
        <v>38</v>
      </c>
      <c r="J9" s="148"/>
      <c r="K9" s="148"/>
      <c r="L9" s="148"/>
      <c r="M9" s="148"/>
      <c r="N9" s="148"/>
      <c r="O9" t="b">
        <f>IF(COUNTIFS(J$2:J$241,"Yes",$E$2:$E$241,$E9)=0,TRUE,FALSE)</f>
        <v>1</v>
      </c>
      <c r="P9" t="b">
        <f>IF(COUNTIFS(J$2:J$241,"Yes",$E$2:$E$241,$E9)&gt;1,TRUE,FALSE)</f>
        <v>0</v>
      </c>
      <c r="Q9" t="b">
        <f>IF(COUNTIFS(K$2:K$241,"Yes",$E$2:$E$241,$E9)=0,TRUE,FALSE)</f>
        <v>1</v>
      </c>
      <c r="R9" t="b">
        <f t="shared" si="12"/>
        <v>0</v>
      </c>
      <c r="S9" t="b">
        <f t="shared" si="13"/>
        <v>0</v>
      </c>
      <c r="T9" t="b">
        <f>IF(COUNTIFS(K$2:K$241,"Yes",$E$2:$E$241,$E9)&gt;1,TRUE,FALSE)</f>
        <v>0</v>
      </c>
      <c r="U9" t="b">
        <f t="shared" si="5"/>
        <v>0</v>
      </c>
      <c r="V9" t="b">
        <f t="shared" si="6"/>
        <v>0</v>
      </c>
      <c r="W9" t="b">
        <f>IFERROR(INDEX($L$2:$L$241,MATCH(E9&amp;"Yes",$H$2:$H$241,0))=0,FALSE)</f>
        <v>0</v>
      </c>
      <c r="X9" t="b">
        <f t="shared" si="8"/>
        <v>0</v>
      </c>
      <c r="Y9" t="b">
        <f t="shared" si="9"/>
        <v>0</v>
      </c>
      <c r="Z9" t="b">
        <f t="shared" si="0"/>
        <v>0</v>
      </c>
      <c r="AA9" s="176" t="str" cm="1">
        <f t="array" ref="AA9">_xlfn.LET(
_xlpm.currentText,IF(OR(O9,P9),"- Please select exactly one current practice (or 'Not applicable')",""),
_xlpm.goalsText,IF(T9,"- Please select exactly one goal",""),
_xlpm.insufficientGoal,IF(U9,"- Note: selected goal is at same or lower level than current state",""),
_xlpm.naToInadequate,IF(V9,"- Note: selected goal is inadequate",""),
_xlpm.customGoalButNoDescription,IF(X9,"- Please provide a description for your custom state in column F",""),
_xlpm.customGoalButNoMaturitySpecified,IF(Y9,"- Please select a maturity level for custom state",""),
_xlpm.goalButNoTimescale,IF(W9,"- Please use the 'Improvement timescale' field to indicate how quickly improvement is planned for",""),
_xlpm.timescaleButNoAction,IF(Z9,"- Please indicate what actions you intend to take to improve within the " &amp; LOWER(L9),""),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0" spans="1:37" ht="83.15" customHeight="1">
      <c r="A10" s="4"/>
      <c r="B10" s="72"/>
      <c r="C10" s="180"/>
      <c r="D10" s="4" t="s">
        <v>61</v>
      </c>
      <c r="E10" s="4" t="str">
        <f t="shared" ref="E10" si="33">LEFT(D10,FIND("(",D10)-1)</f>
        <v>G2</v>
      </c>
      <c r="F10" s="13" t="s">
        <v>62</v>
      </c>
      <c r="G10" s="13" t="str">
        <f t="shared" ref="G10" si="34">$E10&amp;J10</f>
        <v>G2</v>
      </c>
      <c r="H10" s="13" t="str">
        <f t="shared" ref="H10" si="35">$E10&amp;K10</f>
        <v>G2</v>
      </c>
      <c r="I10" s="92" t="s">
        <v>42</v>
      </c>
      <c r="J10" s="148"/>
      <c r="K10" s="148"/>
      <c r="L10" s="148"/>
      <c r="M10" s="148"/>
      <c r="N10" s="148"/>
      <c r="O10" t="b">
        <f t="shared" ref="O10" si="36">IF(COUNTIFS(J$2:J$241,"Yes",$E$2:$E$241,$E10)=0,TRUE,FALSE)</f>
        <v>1</v>
      </c>
      <c r="P10" t="b">
        <f t="shared" ref="P10" si="37">IF(COUNTIFS(J$2:J$241,"Yes",$E$2:$E$241,$E10)&gt;1,TRUE,FALSE)</f>
        <v>0</v>
      </c>
      <c r="Q10" t="b">
        <f t="shared" ref="Q10" si="38">IF(COUNTIFS(K$2:K$241,"Yes",$E$2:$E$241,$E10)=0,TRUE,FALSE)</f>
        <v>1</v>
      </c>
      <c r="R10" t="b">
        <f t="shared" ref="R10" si="39">IF(K10="Yes",IF(ISBLANK(L10),TRUE,FALSE),FALSE)</f>
        <v>0</v>
      </c>
      <c r="S10" t="b">
        <f t="shared" ref="S10" si="40">IF(OR(L10="Next Year",L10="Next Two Years"),IF(ISBLANK(M10),TRUE,FALSE),FALSE)</f>
        <v>0</v>
      </c>
      <c r="T10" t="b">
        <f t="shared" ref="T10" si="41">IF(COUNTIFS(K$2:K$241,"Yes",$E$2:$E$241,$E10)&gt;1,TRUE,FALSE)</f>
        <v>0</v>
      </c>
      <c r="U10" t="b">
        <f t="shared" si="5"/>
        <v>0</v>
      </c>
      <c r="V10" t="b">
        <f t="shared" si="6"/>
        <v>0</v>
      </c>
      <c r="W10" t="b">
        <f t="shared" ref="W10" si="42">IFERROR(INDEX($L$2:$L$241,MATCH(E10&amp;"Yes",$H$2:$H$241,0))=0,FALSE)</f>
        <v>0</v>
      </c>
      <c r="X10" t="b">
        <f t="shared" si="8"/>
        <v>0</v>
      </c>
      <c r="Y10" t="b">
        <f t="shared" si="9"/>
        <v>0</v>
      </c>
      <c r="Z10" t="b">
        <f t="shared" si="0"/>
        <v>0</v>
      </c>
      <c r="AA10" s="177"/>
    </row>
    <row r="11" spans="1:37" ht="69" customHeight="1">
      <c r="B11" s="73"/>
      <c r="C11" s="180"/>
      <c r="D11" s="4" t="s">
        <v>63</v>
      </c>
      <c r="E11" s="4" t="str">
        <f t="shared" si="10"/>
        <v>G2</v>
      </c>
      <c r="F11" s="13" t="s">
        <v>64</v>
      </c>
      <c r="G11" s="13" t="str">
        <f t="shared" si="11"/>
        <v>G2</v>
      </c>
      <c r="H11" s="13" t="str">
        <f t="shared" si="11"/>
        <v>G2</v>
      </c>
      <c r="I11" s="92" t="s">
        <v>42</v>
      </c>
      <c r="J11" s="148"/>
      <c r="K11" s="148"/>
      <c r="L11" s="148"/>
      <c r="M11" s="148"/>
      <c r="N11" s="148"/>
      <c r="O11" t="b">
        <f t="shared" ref="O11:O18" si="43">IF(COUNTIFS(J$2:J$241,"Yes",$E$2:$E$241,$E11)=0,TRUE,FALSE)</f>
        <v>1</v>
      </c>
      <c r="P11" t="b">
        <f t="shared" ref="P11:P18" si="44">IF(COUNTIFS(J$2:J$241,"Yes",$E$2:$E$241,$E11)&gt;1,TRUE,FALSE)</f>
        <v>0</v>
      </c>
      <c r="Q11" t="b">
        <f t="shared" ref="Q11:Q18" si="45">IF(COUNTIFS(K$2:K$241,"Yes",$E$2:$E$241,$E11)=0,TRUE,FALSE)</f>
        <v>1</v>
      </c>
      <c r="R11" t="b">
        <f t="shared" si="12"/>
        <v>0</v>
      </c>
      <c r="S11" t="b">
        <f t="shared" si="13"/>
        <v>0</v>
      </c>
      <c r="T11" t="b">
        <f t="shared" ref="T11:T18" si="46">IF(COUNTIFS(K$2:K$241,"Yes",$E$2:$E$241,$E11)&gt;1,TRUE,FALSE)</f>
        <v>0</v>
      </c>
      <c r="U11" t="b">
        <f t="shared" si="5"/>
        <v>0</v>
      </c>
      <c r="V11" t="b">
        <f t="shared" si="6"/>
        <v>0</v>
      </c>
      <c r="W11" t="b">
        <f t="shared" ref="W11:W18" si="47">IFERROR(INDEX($L$2:$L$241,MATCH(E11&amp;"Yes",$H$2:$H$241,0))=0,FALSE)</f>
        <v>0</v>
      </c>
      <c r="X11" t="b">
        <f t="shared" si="8"/>
        <v>0</v>
      </c>
      <c r="Y11" t="b">
        <f t="shared" si="9"/>
        <v>0</v>
      </c>
      <c r="Z11" t="b">
        <f t="shared" si="0"/>
        <v>0</v>
      </c>
      <c r="AA11" s="177"/>
    </row>
    <row r="12" spans="1:37" ht="71.150000000000006" customHeight="1">
      <c r="B12" s="73"/>
      <c r="C12" s="180"/>
      <c r="D12" s="4" t="s">
        <v>65</v>
      </c>
      <c r="E12" s="4" t="str">
        <f t="shared" si="10"/>
        <v>G2</v>
      </c>
      <c r="F12" s="13" t="s">
        <v>66</v>
      </c>
      <c r="G12" s="13" t="str">
        <f t="shared" si="11"/>
        <v>G2</v>
      </c>
      <c r="H12" s="13" t="str">
        <f t="shared" si="11"/>
        <v>G2</v>
      </c>
      <c r="I12" s="92" t="s">
        <v>42</v>
      </c>
      <c r="J12" s="148"/>
      <c r="K12" s="148"/>
      <c r="L12" s="148"/>
      <c r="M12" s="148"/>
      <c r="N12" s="148"/>
      <c r="O12" t="b">
        <f t="shared" si="43"/>
        <v>1</v>
      </c>
      <c r="P12" t="b">
        <f t="shared" si="44"/>
        <v>0</v>
      </c>
      <c r="Q12" t="b">
        <f t="shared" si="45"/>
        <v>1</v>
      </c>
      <c r="R12" t="b">
        <f t="shared" si="12"/>
        <v>0</v>
      </c>
      <c r="S12" t="b">
        <f t="shared" si="13"/>
        <v>0</v>
      </c>
      <c r="T12" t="b">
        <f t="shared" si="46"/>
        <v>0</v>
      </c>
      <c r="U12" t="b">
        <f t="shared" si="5"/>
        <v>0</v>
      </c>
      <c r="V12" t="b">
        <f t="shared" si="6"/>
        <v>0</v>
      </c>
      <c r="W12" t="b">
        <f t="shared" si="47"/>
        <v>0</v>
      </c>
      <c r="X12" t="b">
        <f t="shared" si="8"/>
        <v>0</v>
      </c>
      <c r="Y12" t="b">
        <f t="shared" si="9"/>
        <v>0</v>
      </c>
      <c r="Z12" t="b">
        <f t="shared" si="0"/>
        <v>0</v>
      </c>
      <c r="AA12" s="177"/>
    </row>
    <row r="13" spans="1:37" ht="72.650000000000006" customHeight="1">
      <c r="B13" s="73"/>
      <c r="C13" s="180"/>
      <c r="D13" s="4" t="s">
        <v>67</v>
      </c>
      <c r="E13" s="4" t="str">
        <f t="shared" si="10"/>
        <v>G2</v>
      </c>
      <c r="F13" s="13" t="s">
        <v>68</v>
      </c>
      <c r="G13" s="13" t="str">
        <f t="shared" si="11"/>
        <v>G2</v>
      </c>
      <c r="H13" s="13" t="str">
        <f t="shared" si="11"/>
        <v>G2</v>
      </c>
      <c r="I13" s="93" t="s">
        <v>69</v>
      </c>
      <c r="J13" s="148"/>
      <c r="K13" s="148"/>
      <c r="L13" s="148"/>
      <c r="M13" s="148"/>
      <c r="N13" s="148"/>
      <c r="O13" t="b">
        <f t="shared" si="43"/>
        <v>1</v>
      </c>
      <c r="P13" t="b">
        <f t="shared" si="44"/>
        <v>0</v>
      </c>
      <c r="Q13" t="b">
        <f t="shared" si="45"/>
        <v>1</v>
      </c>
      <c r="R13" t="b">
        <f t="shared" si="12"/>
        <v>0</v>
      </c>
      <c r="S13" t="b">
        <f t="shared" si="13"/>
        <v>0</v>
      </c>
      <c r="T13" t="b">
        <f t="shared" si="46"/>
        <v>0</v>
      </c>
      <c r="U13" t="b">
        <f t="shared" si="5"/>
        <v>0</v>
      </c>
      <c r="V13" t="b">
        <f t="shared" si="6"/>
        <v>0</v>
      </c>
      <c r="W13" t="b">
        <f t="shared" si="47"/>
        <v>0</v>
      </c>
      <c r="X13" t="b">
        <f t="shared" si="8"/>
        <v>0</v>
      </c>
      <c r="Y13" t="b">
        <f t="shared" si="9"/>
        <v>0</v>
      </c>
      <c r="Z13" t="b">
        <f t="shared" si="0"/>
        <v>0</v>
      </c>
      <c r="AA13" s="177"/>
    </row>
    <row r="14" spans="1:37" ht="54" customHeight="1">
      <c r="B14" s="73"/>
      <c r="C14" s="180"/>
      <c r="D14" s="4" t="s">
        <v>70</v>
      </c>
      <c r="E14" s="4" t="str">
        <f t="shared" si="10"/>
        <v>G2</v>
      </c>
      <c r="F14" s="13" t="s">
        <v>71</v>
      </c>
      <c r="G14" s="13" t="str">
        <f t="shared" si="11"/>
        <v>G2</v>
      </c>
      <c r="H14" s="13" t="str">
        <f t="shared" si="11"/>
        <v>G2</v>
      </c>
      <c r="I14" s="93" t="s">
        <v>69</v>
      </c>
      <c r="J14" s="148"/>
      <c r="K14" s="148"/>
      <c r="L14" s="148"/>
      <c r="M14" s="148"/>
      <c r="N14" s="148"/>
      <c r="O14" t="b">
        <f t="shared" si="43"/>
        <v>1</v>
      </c>
      <c r="P14" t="b">
        <f t="shared" si="44"/>
        <v>0</v>
      </c>
      <c r="Q14" t="b">
        <f t="shared" si="45"/>
        <v>1</v>
      </c>
      <c r="R14" t="b">
        <f t="shared" si="12"/>
        <v>0</v>
      </c>
      <c r="S14" t="b">
        <f t="shared" si="13"/>
        <v>0</v>
      </c>
      <c r="T14" t="b">
        <f t="shared" si="46"/>
        <v>0</v>
      </c>
      <c r="U14" t="b">
        <f t="shared" si="5"/>
        <v>0</v>
      </c>
      <c r="V14" t="b">
        <f t="shared" si="6"/>
        <v>0</v>
      </c>
      <c r="W14" t="b">
        <f t="shared" si="47"/>
        <v>0</v>
      </c>
      <c r="X14" t="b">
        <f t="shared" si="8"/>
        <v>0</v>
      </c>
      <c r="Y14" t="b">
        <f t="shared" si="9"/>
        <v>0</v>
      </c>
      <c r="Z14" t="b">
        <f t="shared" si="0"/>
        <v>0</v>
      </c>
      <c r="AA14" s="177"/>
    </row>
    <row r="15" spans="1:37" ht="52" customHeight="1">
      <c r="B15" s="73"/>
      <c r="C15" s="180"/>
      <c r="D15" s="4" t="s">
        <v>72</v>
      </c>
      <c r="E15" s="4" t="str">
        <f t="shared" si="10"/>
        <v>G2</v>
      </c>
      <c r="F15" s="13" t="s">
        <v>73</v>
      </c>
      <c r="G15" s="13" t="str">
        <f t="shared" si="11"/>
        <v>G2</v>
      </c>
      <c r="H15" s="13" t="str">
        <f t="shared" si="11"/>
        <v>G2</v>
      </c>
      <c r="I15" s="93" t="s">
        <v>69</v>
      </c>
      <c r="J15" s="148"/>
      <c r="K15" s="148"/>
      <c r="L15" s="148"/>
      <c r="M15" s="148"/>
      <c r="N15" s="148"/>
      <c r="O15" t="b">
        <f t="shared" si="43"/>
        <v>1</v>
      </c>
      <c r="P15" t="b">
        <f t="shared" si="44"/>
        <v>0</v>
      </c>
      <c r="Q15" t="b">
        <f t="shared" si="45"/>
        <v>1</v>
      </c>
      <c r="R15" t="b">
        <f t="shared" si="12"/>
        <v>0</v>
      </c>
      <c r="S15" t="b">
        <f t="shared" si="13"/>
        <v>0</v>
      </c>
      <c r="T15" t="b">
        <f t="shared" si="46"/>
        <v>0</v>
      </c>
      <c r="U15" t="b">
        <f t="shared" si="5"/>
        <v>0</v>
      </c>
      <c r="V15" t="b">
        <f t="shared" si="6"/>
        <v>0</v>
      </c>
      <c r="W15" t="b">
        <f t="shared" si="47"/>
        <v>0</v>
      </c>
      <c r="X15" t="b">
        <f t="shared" si="8"/>
        <v>0</v>
      </c>
      <c r="Y15" t="b">
        <f t="shared" si="9"/>
        <v>0</v>
      </c>
      <c r="Z15" t="b">
        <f t="shared" si="0"/>
        <v>0</v>
      </c>
      <c r="AA15" s="177"/>
    </row>
    <row r="16" spans="1:37" ht="46.5" customHeight="1">
      <c r="B16" s="73"/>
      <c r="C16" s="180"/>
      <c r="D16" s="4" t="s">
        <v>74</v>
      </c>
      <c r="E16" s="4" t="str">
        <f t="shared" si="10"/>
        <v>G2</v>
      </c>
      <c r="F16" s="158" t="s">
        <v>55</v>
      </c>
      <c r="G16" s="13" t="str">
        <f t="shared" si="11"/>
        <v>G2</v>
      </c>
      <c r="H16" s="13" t="str">
        <f t="shared" si="11"/>
        <v>G2</v>
      </c>
      <c r="I16" s="159" t="s">
        <v>56</v>
      </c>
      <c r="J16" s="148"/>
      <c r="K16" s="148"/>
      <c r="L16" s="148"/>
      <c r="M16" s="148"/>
      <c r="N16" s="148"/>
      <c r="O16" t="b">
        <f t="shared" si="43"/>
        <v>1</v>
      </c>
      <c r="P16" t="b">
        <f t="shared" si="44"/>
        <v>0</v>
      </c>
      <c r="Q16" t="b">
        <f t="shared" si="45"/>
        <v>1</v>
      </c>
      <c r="R16" t="b">
        <f t="shared" si="12"/>
        <v>0</v>
      </c>
      <c r="S16" t="b">
        <f t="shared" si="13"/>
        <v>0</v>
      </c>
      <c r="T16" t="b">
        <f t="shared" si="46"/>
        <v>0</v>
      </c>
      <c r="U16" t="b">
        <f t="shared" si="5"/>
        <v>0</v>
      </c>
      <c r="V16" t="b">
        <f t="shared" si="6"/>
        <v>0</v>
      </c>
      <c r="W16" t="b">
        <f t="shared" si="47"/>
        <v>0</v>
      </c>
      <c r="X16" t="b">
        <f t="shared" si="8"/>
        <v>0</v>
      </c>
      <c r="Y16" t="b">
        <f t="shared" si="9"/>
        <v>0</v>
      </c>
      <c r="Z16" t="b">
        <f t="shared" si="0"/>
        <v>0</v>
      </c>
      <c r="AA16" s="177"/>
    </row>
    <row r="17" spans="1:27" ht="46.5" customHeight="1">
      <c r="A17" s="26"/>
      <c r="B17" s="74"/>
      <c r="C17" s="181"/>
      <c r="D17" s="84" t="s">
        <v>75</v>
      </c>
      <c r="E17" s="84" t="s">
        <v>58</v>
      </c>
      <c r="F17" s="156" t="s">
        <v>55</v>
      </c>
      <c r="G17" s="27" t="str">
        <f t="shared" si="11"/>
        <v>G2</v>
      </c>
      <c r="H17" s="27" t="str">
        <f t="shared" si="11"/>
        <v>G2</v>
      </c>
      <c r="I17" s="157" t="s">
        <v>56</v>
      </c>
      <c r="J17" s="149"/>
      <c r="K17" s="149"/>
      <c r="L17" s="149"/>
      <c r="M17" s="149"/>
      <c r="N17" s="149"/>
      <c r="O17" t="b">
        <f t="shared" si="43"/>
        <v>1</v>
      </c>
      <c r="P17" t="b">
        <f t="shared" si="44"/>
        <v>0</v>
      </c>
      <c r="Q17" t="b">
        <f t="shared" si="45"/>
        <v>1</v>
      </c>
      <c r="R17" t="b">
        <f t="shared" si="12"/>
        <v>0</v>
      </c>
      <c r="S17" t="b">
        <f t="shared" si="13"/>
        <v>0</v>
      </c>
      <c r="T17" t="b">
        <f t="shared" si="46"/>
        <v>0</v>
      </c>
      <c r="U17" t="b">
        <f t="shared" si="5"/>
        <v>0</v>
      </c>
      <c r="V17" t="b">
        <f t="shared" si="6"/>
        <v>0</v>
      </c>
      <c r="W17" t="b">
        <f t="shared" si="47"/>
        <v>0</v>
      </c>
      <c r="X17" t="b">
        <f t="shared" si="8"/>
        <v>0</v>
      </c>
      <c r="Y17" t="b">
        <f t="shared" si="9"/>
        <v>0</v>
      </c>
      <c r="Z17" t="b">
        <f t="shared" si="0"/>
        <v>0</v>
      </c>
      <c r="AA17" s="178"/>
    </row>
    <row r="18" spans="1:27" ht="26.5" customHeight="1">
      <c r="A18" s="4" t="s">
        <v>76</v>
      </c>
      <c r="B18" s="72" t="s">
        <v>34</v>
      </c>
      <c r="C18" s="179" t="s">
        <v>77</v>
      </c>
      <c r="D18" s="4" t="s">
        <v>78</v>
      </c>
      <c r="E18" s="4" t="str">
        <f t="shared" si="10"/>
        <v>G3</v>
      </c>
      <c r="F18" s="13" t="s">
        <v>37</v>
      </c>
      <c r="G18" s="13" t="str">
        <f t="shared" si="11"/>
        <v>G3</v>
      </c>
      <c r="H18" s="13" t="str">
        <f t="shared" si="11"/>
        <v>G3</v>
      </c>
      <c r="I18" s="150" t="s">
        <v>38</v>
      </c>
      <c r="J18" s="148"/>
      <c r="K18" s="148"/>
      <c r="L18" s="148"/>
      <c r="M18" s="148"/>
      <c r="N18" s="148"/>
      <c r="O18" t="b">
        <f t="shared" si="43"/>
        <v>1</v>
      </c>
      <c r="P18" t="b">
        <f t="shared" si="44"/>
        <v>0</v>
      </c>
      <c r="Q18" t="b">
        <f t="shared" si="45"/>
        <v>1</v>
      </c>
      <c r="R18" t="b">
        <f t="shared" si="12"/>
        <v>0</v>
      </c>
      <c r="S18" t="b">
        <f t="shared" si="13"/>
        <v>0</v>
      </c>
      <c r="T18" t="b">
        <f t="shared" si="46"/>
        <v>0</v>
      </c>
      <c r="U18" t="b">
        <f t="shared" si="5"/>
        <v>0</v>
      </c>
      <c r="V18" t="b">
        <f t="shared" si="6"/>
        <v>0</v>
      </c>
      <c r="W18" t="b">
        <f t="shared" si="47"/>
        <v>0</v>
      </c>
      <c r="X18" t="b">
        <f t="shared" si="8"/>
        <v>0</v>
      </c>
      <c r="Y18" t="b">
        <f t="shared" si="9"/>
        <v>0</v>
      </c>
      <c r="Z18" t="b">
        <f t="shared" si="0"/>
        <v>0</v>
      </c>
      <c r="AA18" s="176" t="str" cm="1">
        <f t="array" ref="AA18">_xlfn.LET(
_xlpm.currentText,IF(OR(O18,P18),"- Please select exactly one current practice (or 'Not applicable')",""),
_xlpm.goalsText,IF(T18,"- Please select exactly one goal",""),
_xlpm.insufficientGoal,IF(U18,"- Note: selected goal is at same or lower level than current state",""),
_xlpm.naToInadequate,IF(V18,"- Note: selected goal is inadequate",""),
_xlpm.customGoalButNoDescription,IF(X18,"- Please provide a description for your custom state in column F",""),
_xlpm.customGoalButNoMaturitySpecified,IF(Y18,"- Please select a maturity level for custom state",""),
_xlpm.goalButNoTimescale,IF(W18,"- Please use the 'Improvement timescale' field to indicate how quickly improvement is planned for",""),
_xlpm.timescaleButNoAction,IF(Z18,"- Please indicate what actions you intend to take to improve within the " &amp; LOWER(L18),""),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9" spans="1:27" ht="73.5" customHeight="1">
      <c r="A19" s="4"/>
      <c r="B19" s="72"/>
      <c r="C19" s="180"/>
      <c r="D19" s="4" t="s">
        <v>79</v>
      </c>
      <c r="E19" s="4" t="str">
        <f t="shared" ref="E19" si="48">LEFT(D19,FIND("(",D19)-1)</f>
        <v>G3</v>
      </c>
      <c r="F19" s="13" t="s">
        <v>80</v>
      </c>
      <c r="G19" s="13" t="str">
        <f t="shared" ref="G19" si="49">$E19&amp;J19</f>
        <v>G3</v>
      </c>
      <c r="H19" s="13" t="str">
        <f t="shared" ref="H19" si="50">$E19&amp;K19</f>
        <v>G3</v>
      </c>
      <c r="I19" s="92" t="s">
        <v>42</v>
      </c>
      <c r="J19" s="148"/>
      <c r="K19" s="148"/>
      <c r="L19" s="148"/>
      <c r="M19" s="148"/>
      <c r="N19" s="148"/>
      <c r="O19" t="b">
        <f t="shared" ref="O19" si="51">IF(COUNTIFS(J$2:J$241,"Yes",$E$2:$E$241,$E19)=0,TRUE,FALSE)</f>
        <v>1</v>
      </c>
      <c r="P19" t="b">
        <f t="shared" ref="P19" si="52">IF(COUNTIFS(J$2:J$241,"Yes",$E$2:$E$241,$E19)&gt;1,TRUE,FALSE)</f>
        <v>0</v>
      </c>
      <c r="Q19" t="b">
        <f t="shared" ref="Q19" si="53">IF(COUNTIFS(K$2:K$241,"Yes",$E$2:$E$241,$E19)=0,TRUE,FALSE)</f>
        <v>1</v>
      </c>
      <c r="R19" t="b">
        <f t="shared" ref="R19" si="54">IF(K19="Yes",IF(ISBLANK(L19),TRUE,FALSE),FALSE)</f>
        <v>0</v>
      </c>
      <c r="S19" t="b">
        <f t="shared" ref="S19" si="55">IF(OR(L19="Next Year",L19="Next Two Years"),IF(ISBLANK(M19),TRUE,FALSE),FALSE)</f>
        <v>0</v>
      </c>
      <c r="T19" t="b">
        <f t="shared" ref="T19" si="56">IF(COUNTIFS(K$2:K$241,"Yes",$E$2:$E$241,$E19)&gt;1,TRUE,FALSE)</f>
        <v>0</v>
      </c>
      <c r="U19" t="b">
        <f t="shared" si="5"/>
        <v>0</v>
      </c>
      <c r="V19" t="b">
        <f t="shared" si="6"/>
        <v>0</v>
      </c>
      <c r="W19" t="b">
        <f t="shared" ref="W19" si="57">IFERROR(INDEX($L$2:$L$241,MATCH(E19&amp;"Yes",$H$2:$H$241,0))=0,FALSE)</f>
        <v>0</v>
      </c>
      <c r="X19" t="b">
        <f t="shared" si="8"/>
        <v>0</v>
      </c>
      <c r="Y19" t="b">
        <f t="shared" si="9"/>
        <v>0</v>
      </c>
      <c r="Z19" t="b">
        <f t="shared" si="0"/>
        <v>0</v>
      </c>
      <c r="AA19" s="177"/>
    </row>
    <row r="20" spans="1:27" ht="71.5" customHeight="1">
      <c r="B20" s="73"/>
      <c r="C20" s="180"/>
      <c r="D20" s="4" t="s">
        <v>81</v>
      </c>
      <c r="E20" s="4" t="str">
        <f t="shared" si="10"/>
        <v>G3</v>
      </c>
      <c r="F20" s="13" t="s">
        <v>82</v>
      </c>
      <c r="G20" s="13" t="str">
        <f t="shared" si="11"/>
        <v>G3</v>
      </c>
      <c r="H20" s="13" t="str">
        <f t="shared" si="11"/>
        <v>G3</v>
      </c>
      <c r="I20" s="92" t="s">
        <v>42</v>
      </c>
      <c r="J20" s="148"/>
      <c r="K20" s="148"/>
      <c r="L20" s="148"/>
      <c r="M20" s="148"/>
      <c r="N20" s="148"/>
      <c r="O20" t="b">
        <f>IF(COUNTIFS(J$2:J$241,"Yes",$E$2:$E$241,$E20)=0,TRUE,FALSE)</f>
        <v>1</v>
      </c>
      <c r="P20" t="b">
        <f>IF(COUNTIFS(J$2:J$241,"Yes",$E$2:$E$241,$E20)&gt;1,TRUE,FALSE)</f>
        <v>0</v>
      </c>
      <c r="Q20" t="b">
        <f>IF(COUNTIFS(K$2:K$241,"Yes",$E$2:$E$241,$E20)=0,TRUE,FALSE)</f>
        <v>1</v>
      </c>
      <c r="R20" t="b">
        <f t="shared" si="12"/>
        <v>0</v>
      </c>
      <c r="S20" t="b">
        <f t="shared" si="13"/>
        <v>0</v>
      </c>
      <c r="T20" t="b">
        <f>IF(COUNTIFS(K$2:K$241,"Yes",$E$2:$E$241,$E20)&gt;1,TRUE,FALSE)</f>
        <v>0</v>
      </c>
      <c r="U20" t="b">
        <f t="shared" si="5"/>
        <v>0</v>
      </c>
      <c r="V20" t="b">
        <f t="shared" si="6"/>
        <v>0</v>
      </c>
      <c r="W20" t="b">
        <f>IFERROR(INDEX($L$2:$L$241,MATCH(E20&amp;"Yes",$H$2:$H$241,0))=0,FALSE)</f>
        <v>0</v>
      </c>
      <c r="X20" t="b">
        <f t="shared" si="8"/>
        <v>0</v>
      </c>
      <c r="Y20" t="b">
        <f t="shared" si="9"/>
        <v>0</v>
      </c>
      <c r="Z20" t="b">
        <f t="shared" si="0"/>
        <v>0</v>
      </c>
      <c r="AA20" s="177"/>
    </row>
    <row r="21" spans="1:27" ht="87" customHeight="1">
      <c r="B21" s="73"/>
      <c r="C21" s="180"/>
      <c r="D21" s="4" t="s">
        <v>83</v>
      </c>
      <c r="E21" s="4" t="str">
        <f t="shared" si="10"/>
        <v>G3</v>
      </c>
      <c r="F21" s="13" t="s">
        <v>84</v>
      </c>
      <c r="G21" s="13" t="str">
        <f t="shared" si="11"/>
        <v>G3</v>
      </c>
      <c r="H21" s="13" t="str">
        <f t="shared" si="11"/>
        <v>G3</v>
      </c>
      <c r="I21" s="93" t="s">
        <v>69</v>
      </c>
      <c r="J21" s="148"/>
      <c r="K21" s="148"/>
      <c r="L21" s="148"/>
      <c r="M21" s="148"/>
      <c r="N21" s="148"/>
      <c r="O21" t="b">
        <f>IF(COUNTIFS(J$2:J$241,"Yes",$E$2:$E$241,$E21)=0,TRUE,FALSE)</f>
        <v>1</v>
      </c>
      <c r="P21" t="b">
        <f>IF(COUNTIFS(J$2:J$241,"Yes",$E$2:$E$241,$E21)&gt;1,TRUE,FALSE)</f>
        <v>0</v>
      </c>
      <c r="Q21" t="b">
        <f>IF(COUNTIFS(K$2:K$241,"Yes",$E$2:$E$241,$E21)=0,TRUE,FALSE)</f>
        <v>1</v>
      </c>
      <c r="R21" t="b">
        <f t="shared" si="12"/>
        <v>0</v>
      </c>
      <c r="S21" t="b">
        <f t="shared" si="13"/>
        <v>0</v>
      </c>
      <c r="T21" t="b">
        <f>IF(COUNTIFS(K$2:K$241,"Yes",$E$2:$E$241,$E21)&gt;1,TRUE,FALSE)</f>
        <v>0</v>
      </c>
      <c r="U21" t="b">
        <f t="shared" si="5"/>
        <v>0</v>
      </c>
      <c r="V21" t="b">
        <f t="shared" si="6"/>
        <v>0</v>
      </c>
      <c r="W21" t="b">
        <f>IFERROR(INDEX($L$2:$L$241,MATCH(E21&amp;"Yes",$H$2:$H$241,0))=0,FALSE)</f>
        <v>0</v>
      </c>
      <c r="X21" t="b">
        <f t="shared" si="8"/>
        <v>0</v>
      </c>
      <c r="Y21" t="b">
        <f t="shared" si="9"/>
        <v>0</v>
      </c>
      <c r="Z21" t="b">
        <f t="shared" si="0"/>
        <v>0</v>
      </c>
      <c r="AA21" s="177"/>
    </row>
    <row r="22" spans="1:27" ht="71.150000000000006" customHeight="1">
      <c r="B22" s="73"/>
      <c r="C22" s="180"/>
      <c r="D22" s="4" t="s">
        <v>85</v>
      </c>
      <c r="E22" s="4" t="str">
        <f t="shared" si="10"/>
        <v>G3</v>
      </c>
      <c r="F22" s="13" t="s">
        <v>86</v>
      </c>
      <c r="G22" s="13" t="str">
        <f t="shared" si="11"/>
        <v>G3</v>
      </c>
      <c r="H22" s="13" t="str">
        <f t="shared" si="11"/>
        <v>G3</v>
      </c>
      <c r="I22" s="93" t="s">
        <v>69</v>
      </c>
      <c r="J22" s="148"/>
      <c r="K22" s="148"/>
      <c r="L22" s="148"/>
      <c r="M22" s="148"/>
      <c r="N22" s="148"/>
      <c r="O22" t="b">
        <f>IF(COUNTIFS(J$2:J$241,"Yes",$E$2:$E$241,$E22)=0,TRUE,FALSE)</f>
        <v>1</v>
      </c>
      <c r="P22" t="b">
        <f>IF(COUNTIFS(J$2:J$241,"Yes",$E$2:$E$241,$E22)&gt;1,TRUE,FALSE)</f>
        <v>0</v>
      </c>
      <c r="Q22" t="b">
        <f>IF(COUNTIFS(K$2:K$241,"Yes",$E$2:$E$241,$E22)=0,TRUE,FALSE)</f>
        <v>1</v>
      </c>
      <c r="R22" t="b">
        <f t="shared" si="12"/>
        <v>0</v>
      </c>
      <c r="S22" t="b">
        <f t="shared" si="13"/>
        <v>0</v>
      </c>
      <c r="T22" t="b">
        <f>IF(COUNTIFS(K$2:K$241,"Yes",$E$2:$E$241,$E22)&gt;1,TRUE,FALSE)</f>
        <v>0</v>
      </c>
      <c r="U22" t="b">
        <f t="shared" si="5"/>
        <v>0</v>
      </c>
      <c r="V22" t="b">
        <f t="shared" si="6"/>
        <v>0</v>
      </c>
      <c r="W22" t="b">
        <f>IFERROR(INDEX($L$2:$L$241,MATCH(E22&amp;"Yes",$H$2:$H$241,0))=0,FALSE)</f>
        <v>0</v>
      </c>
      <c r="X22" t="b">
        <f t="shared" si="8"/>
        <v>0</v>
      </c>
      <c r="Y22" t="b">
        <f t="shared" si="9"/>
        <v>0</v>
      </c>
      <c r="Z22" t="b">
        <f t="shared" si="0"/>
        <v>0</v>
      </c>
      <c r="AA22" s="177"/>
    </row>
    <row r="23" spans="1:27" ht="55" customHeight="1">
      <c r="B23" s="73"/>
      <c r="C23" s="180"/>
      <c r="D23" s="4" t="s">
        <v>87</v>
      </c>
      <c r="E23" s="4" t="str">
        <f t="shared" si="10"/>
        <v>G3</v>
      </c>
      <c r="F23" s="13" t="s">
        <v>88</v>
      </c>
      <c r="G23" s="13" t="str">
        <f t="shared" si="11"/>
        <v>G3</v>
      </c>
      <c r="H23" s="13" t="str">
        <f t="shared" si="11"/>
        <v>G3</v>
      </c>
      <c r="I23" s="93" t="s">
        <v>69</v>
      </c>
      <c r="J23" s="148"/>
      <c r="K23" s="148"/>
      <c r="L23" s="148"/>
      <c r="M23" s="148"/>
      <c r="N23" s="148"/>
      <c r="O23" t="b">
        <f>IF(COUNTIFS(J$2:J$241,"Yes",$E$2:$E$241,$E23)=0,TRUE,FALSE)</f>
        <v>1</v>
      </c>
      <c r="P23" t="b">
        <f>IF(COUNTIFS(J$2:J$241,"Yes",$E$2:$E$241,$E23)&gt;1,TRUE,FALSE)</f>
        <v>0</v>
      </c>
      <c r="Q23" t="b">
        <f>IF(COUNTIFS(K$2:K$241,"Yes",$E$2:$E$241,$E23)=0,TRUE,FALSE)</f>
        <v>1</v>
      </c>
      <c r="R23" t="b">
        <f t="shared" si="12"/>
        <v>0</v>
      </c>
      <c r="S23" t="b">
        <f t="shared" si="13"/>
        <v>0</v>
      </c>
      <c r="T23" t="b">
        <f>IF(COUNTIFS(K$2:K$241,"Yes",$E$2:$E$241,$E23)&gt;1,TRUE,FALSE)</f>
        <v>0</v>
      </c>
      <c r="U23" t="b">
        <f t="shared" si="5"/>
        <v>0</v>
      </c>
      <c r="V23" t="b">
        <f t="shared" si="6"/>
        <v>0</v>
      </c>
      <c r="W23" t="b">
        <f>IFERROR(INDEX($L$2:$L$241,MATCH(E23&amp;"Yes",$H$2:$H$241,0))=0,FALSE)</f>
        <v>0</v>
      </c>
      <c r="X23" t="b">
        <f t="shared" si="8"/>
        <v>0</v>
      </c>
      <c r="Y23" t="b">
        <f t="shared" si="9"/>
        <v>0</v>
      </c>
      <c r="Z23" t="b">
        <f t="shared" si="0"/>
        <v>0</v>
      </c>
      <c r="AA23" s="177"/>
    </row>
    <row r="24" spans="1:27" ht="54.65" customHeight="1">
      <c r="B24" s="73"/>
      <c r="C24" s="180"/>
      <c r="D24" s="4" t="s">
        <v>89</v>
      </c>
      <c r="E24" s="4" t="str">
        <f t="shared" si="10"/>
        <v>G3</v>
      </c>
      <c r="F24" s="13" t="s">
        <v>90</v>
      </c>
      <c r="G24" s="13" t="str">
        <f t="shared" si="11"/>
        <v>G3</v>
      </c>
      <c r="H24" s="13" t="str">
        <f t="shared" si="11"/>
        <v>G3</v>
      </c>
      <c r="I24" s="93" t="s">
        <v>69</v>
      </c>
      <c r="J24" s="148"/>
      <c r="K24" s="148"/>
      <c r="L24" s="148"/>
      <c r="M24" s="148"/>
      <c r="N24" s="148"/>
      <c r="O24" t="b">
        <f>IF(COUNTIFS(J$2:J$241,"Yes",$E$2:$E$241,$E24)=0,TRUE,FALSE)</f>
        <v>1</v>
      </c>
      <c r="P24" t="b">
        <f>IF(COUNTIFS(J$2:J$241,"Yes",$E$2:$E$241,$E24)&gt;1,TRUE,FALSE)</f>
        <v>0</v>
      </c>
      <c r="Q24" t="b">
        <f>IF(COUNTIFS(K$2:K$241,"Yes",$E$2:$E$241,$E24)=0,TRUE,FALSE)</f>
        <v>1</v>
      </c>
      <c r="R24" t="b">
        <f t="shared" si="12"/>
        <v>0</v>
      </c>
      <c r="S24" t="b">
        <f t="shared" si="13"/>
        <v>0</v>
      </c>
      <c r="T24" t="b">
        <f>IF(COUNTIFS(K$2:K$241,"Yes",$E$2:$E$241,$E24)&gt;1,TRUE,FALSE)</f>
        <v>0</v>
      </c>
      <c r="U24" t="b">
        <f t="shared" si="5"/>
        <v>0</v>
      </c>
      <c r="V24" t="b">
        <f t="shared" si="6"/>
        <v>0</v>
      </c>
      <c r="W24" t="b">
        <f>IFERROR(INDEX($L$2:$L$241,MATCH(E24&amp;"Yes",$H$2:$H$241,0))=0,FALSE)</f>
        <v>0</v>
      </c>
      <c r="X24" t="b">
        <f t="shared" si="8"/>
        <v>0</v>
      </c>
      <c r="Y24" t="b">
        <f t="shared" si="9"/>
        <v>0</v>
      </c>
      <c r="Z24" t="b">
        <f t="shared" si="0"/>
        <v>0</v>
      </c>
      <c r="AA24" s="177"/>
    </row>
    <row r="25" spans="1:27" ht="46.5" customHeight="1">
      <c r="B25" s="73"/>
      <c r="C25" s="180"/>
      <c r="D25" s="4" t="s">
        <v>91</v>
      </c>
      <c r="E25" s="4" t="str">
        <f t="shared" si="10"/>
        <v>G3</v>
      </c>
      <c r="F25" s="158" t="s">
        <v>55</v>
      </c>
      <c r="G25" s="13" t="str">
        <f t="shared" ref="G25:G26" si="58">$E25&amp;J25</f>
        <v>G3</v>
      </c>
      <c r="H25" s="13" t="str">
        <f t="shared" ref="H25:H26" si="59">$E25&amp;K25</f>
        <v>G3</v>
      </c>
      <c r="I25" s="159" t="s">
        <v>56</v>
      </c>
      <c r="J25" s="148"/>
      <c r="K25" s="148"/>
      <c r="L25" s="148"/>
      <c r="M25" s="148"/>
      <c r="N25" s="148"/>
      <c r="O25" t="b">
        <f t="shared" ref="O25:O26" si="60">IF(COUNTIFS(J$2:J$241,"Yes",$E$2:$E$241,$E25)=0,TRUE,FALSE)</f>
        <v>1</v>
      </c>
      <c r="P25" t="b">
        <f t="shared" ref="P25:P26" si="61">IF(COUNTIFS(J$2:J$241,"Yes",$E$2:$E$241,$E25)&gt;1,TRUE,FALSE)</f>
        <v>0</v>
      </c>
      <c r="Q25" t="b">
        <f t="shared" ref="Q25:Q26" si="62">IF(COUNTIFS(K$2:K$241,"Yes",$E$2:$E$241,$E25)=0,TRUE,FALSE)</f>
        <v>1</v>
      </c>
      <c r="R25" t="b">
        <f t="shared" ref="R25:R26" si="63">IF(K25="Yes",IF(ISBLANK(L25),TRUE,FALSE),FALSE)</f>
        <v>0</v>
      </c>
      <c r="S25" t="b">
        <f t="shared" ref="S25:S26" si="64">IF(OR(L25="Next Year",L25="Next Two Years"),IF(ISBLANK(M25),TRUE,FALSE),FALSE)</f>
        <v>0</v>
      </c>
      <c r="T25" t="b">
        <f t="shared" ref="T25:T26" si="65">IF(COUNTIFS(K$2:K$241,"Yes",$E$2:$E$241,$E25)&gt;1,TRUE,FALSE)</f>
        <v>0</v>
      </c>
      <c r="U25" t="b">
        <f t="shared" si="5"/>
        <v>0</v>
      </c>
      <c r="V25" t="b">
        <f t="shared" si="6"/>
        <v>0</v>
      </c>
      <c r="W25" t="b">
        <f t="shared" ref="W25:W26" si="66">IFERROR(INDEX($L$2:$L$241,MATCH(E25&amp;"Yes",$H$2:$H$241,0))=0,FALSE)</f>
        <v>0</v>
      </c>
      <c r="X25" t="b">
        <f t="shared" si="8"/>
        <v>0</v>
      </c>
      <c r="Y25" t="b">
        <f t="shared" si="9"/>
        <v>0</v>
      </c>
      <c r="Z25" t="b">
        <f t="shared" si="0"/>
        <v>0</v>
      </c>
      <c r="AA25" s="177"/>
    </row>
    <row r="26" spans="1:27" ht="46.5" customHeight="1">
      <c r="A26" s="26"/>
      <c r="B26" s="74"/>
      <c r="C26" s="181"/>
      <c r="D26" s="84" t="s">
        <v>92</v>
      </c>
      <c r="E26" s="84" t="str">
        <f t="shared" si="10"/>
        <v>G3</v>
      </c>
      <c r="F26" s="156" t="s">
        <v>55</v>
      </c>
      <c r="G26" s="27" t="str">
        <f t="shared" si="58"/>
        <v>G3</v>
      </c>
      <c r="H26" s="27" t="str">
        <f t="shared" si="59"/>
        <v>G3</v>
      </c>
      <c r="I26" s="157" t="s">
        <v>56</v>
      </c>
      <c r="J26" s="149"/>
      <c r="K26" s="149"/>
      <c r="L26" s="149"/>
      <c r="M26" s="149"/>
      <c r="N26" s="149"/>
      <c r="O26" t="b">
        <f t="shared" si="60"/>
        <v>1</v>
      </c>
      <c r="P26" t="b">
        <f t="shared" si="61"/>
        <v>0</v>
      </c>
      <c r="Q26" t="b">
        <f t="shared" si="62"/>
        <v>1</v>
      </c>
      <c r="R26" t="b">
        <f t="shared" si="63"/>
        <v>0</v>
      </c>
      <c r="S26" t="b">
        <f t="shared" si="64"/>
        <v>0</v>
      </c>
      <c r="T26" t="b">
        <f t="shared" si="65"/>
        <v>0</v>
      </c>
      <c r="U26" t="b">
        <f t="shared" si="5"/>
        <v>0</v>
      </c>
      <c r="V26" t="b">
        <f t="shared" si="6"/>
        <v>0</v>
      </c>
      <c r="W26" t="b">
        <f t="shared" si="66"/>
        <v>0</v>
      </c>
      <c r="X26" t="b">
        <f t="shared" si="8"/>
        <v>0</v>
      </c>
      <c r="Y26" t="b">
        <f t="shared" si="9"/>
        <v>0</v>
      </c>
      <c r="Z26" t="b">
        <f t="shared" si="0"/>
        <v>0</v>
      </c>
      <c r="AA26" s="178"/>
    </row>
    <row r="27" spans="1:27" ht="26.5" customHeight="1">
      <c r="A27" s="16" t="s">
        <v>93</v>
      </c>
      <c r="B27" s="72" t="s">
        <v>34</v>
      </c>
      <c r="C27" s="179" t="s">
        <v>94</v>
      </c>
      <c r="D27" s="4" t="s">
        <v>95</v>
      </c>
      <c r="E27" s="4" t="str">
        <f t="shared" si="10"/>
        <v>G4</v>
      </c>
      <c r="F27" s="13" t="s">
        <v>37</v>
      </c>
      <c r="G27" s="13" t="str">
        <f t="shared" si="11"/>
        <v>G4</v>
      </c>
      <c r="H27" s="13" t="str">
        <f t="shared" si="11"/>
        <v>G4</v>
      </c>
      <c r="I27" s="150" t="s">
        <v>38</v>
      </c>
      <c r="J27" s="148"/>
      <c r="K27" s="148"/>
      <c r="L27" s="148"/>
      <c r="M27" s="148"/>
      <c r="N27" s="148"/>
      <c r="O27" t="b">
        <f>IF(COUNTIFS(J$2:J$241,"Yes",$E$2:$E$241,$E27)=0,TRUE,FALSE)</f>
        <v>1</v>
      </c>
      <c r="P27" t="b">
        <f>IF(COUNTIFS(J$2:J$241,"Yes",$E$2:$E$241,$E27)&gt;1,TRUE,FALSE)</f>
        <v>0</v>
      </c>
      <c r="Q27" t="b">
        <f>IF(COUNTIFS(K$2:K$241,"Yes",$E$2:$E$241,$E27)=0,TRUE,FALSE)</f>
        <v>1</v>
      </c>
      <c r="R27" t="b">
        <f t="shared" si="12"/>
        <v>0</v>
      </c>
      <c r="S27" t="b">
        <f t="shared" si="13"/>
        <v>0</v>
      </c>
      <c r="T27" t="b">
        <f>IF(COUNTIFS(K$2:K$241,"Yes",$E$2:$E$241,$E27)&gt;1,TRUE,FALSE)</f>
        <v>0</v>
      </c>
      <c r="U27" t="b">
        <f t="shared" si="5"/>
        <v>0</v>
      </c>
      <c r="V27" t="b">
        <f t="shared" si="6"/>
        <v>0</v>
      </c>
      <c r="W27" t="b">
        <f>IFERROR(INDEX($L$2:$L$241,MATCH(E27&amp;"Yes",$H$2:$H$241,0))=0,FALSE)</f>
        <v>0</v>
      </c>
      <c r="X27" t="b">
        <f t="shared" si="8"/>
        <v>0</v>
      </c>
      <c r="Y27" t="b">
        <f t="shared" si="9"/>
        <v>0</v>
      </c>
      <c r="Z27" t="b">
        <f t="shared" si="0"/>
        <v>0</v>
      </c>
      <c r="AA27" s="176" t="str" cm="1">
        <f t="array" ref="AA27">_xlfn.LET(
_xlpm.currentText,IF(OR(O27,P27),"- Please select exactly one current practice (or 'Not applicable')",""),
_xlpm.goalsText,IF(T27,"- Please select exactly one goal",""),
_xlpm.insufficientGoal,IF(U27,"- Note: selected goal is at same or lower level than current state",""),
_xlpm.naToInadequate,IF(V27,"- Note: selected goal is inadequate",""),
_xlpm.customGoalButNoDescription,IF(X27,"- Please provide a description for your custom state in column F",""),
_xlpm.customGoalButNoMaturitySpecified,IF(Y27,"- Please select a maturity level for custom state",""),
_xlpm.goalButNoTimescale,IF(W27,"- Please use the 'Improvement timescale' field to indicate how quickly improvement is planned for",""),
_xlpm.timescaleButNoAction,IF(Z27,"- Please indicate what actions you intend to take to improve within the " &amp; LOWER(L27),""),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28" spans="1:27" ht="75.650000000000006" customHeight="1">
      <c r="A28" s="16"/>
      <c r="B28" s="72"/>
      <c r="C28" s="180"/>
      <c r="D28" s="4" t="s">
        <v>96</v>
      </c>
      <c r="E28" s="4" t="str">
        <f t="shared" ref="E28" si="67">LEFT(D28,FIND("(",D28)-1)</f>
        <v>G4</v>
      </c>
      <c r="F28" s="13" t="s">
        <v>97</v>
      </c>
      <c r="G28" s="13" t="str">
        <f t="shared" ref="G28" si="68">$E28&amp;J28</f>
        <v>G4</v>
      </c>
      <c r="H28" s="13" t="str">
        <f t="shared" ref="H28" si="69">$E28&amp;K28</f>
        <v>G4</v>
      </c>
      <c r="I28" s="92" t="s">
        <v>42</v>
      </c>
      <c r="J28" s="148"/>
      <c r="K28" s="148"/>
      <c r="L28" s="148"/>
      <c r="M28" s="148"/>
      <c r="N28" s="148"/>
      <c r="O28" t="b">
        <f t="shared" ref="O28" si="70">IF(COUNTIFS(J$2:J$241,"Yes",$E$2:$E$241,$E28)=0,TRUE,FALSE)</f>
        <v>1</v>
      </c>
      <c r="P28" t="b">
        <f t="shared" ref="P28" si="71">IF(COUNTIFS(J$2:J$241,"Yes",$E$2:$E$241,$E28)&gt;1,TRUE,FALSE)</f>
        <v>0</v>
      </c>
      <c r="Q28" t="b">
        <f t="shared" ref="Q28" si="72">IF(COUNTIFS(K$2:K$241,"Yes",$E$2:$E$241,$E28)=0,TRUE,FALSE)</f>
        <v>1</v>
      </c>
      <c r="R28" t="b">
        <f t="shared" ref="R28" si="73">IF(K28="Yes",IF(ISBLANK(L28),TRUE,FALSE),FALSE)</f>
        <v>0</v>
      </c>
      <c r="S28" t="b">
        <f t="shared" ref="S28" si="74">IF(OR(L28="Next Year",L28="Next Two Years"),IF(ISBLANK(M28),TRUE,FALSE),FALSE)</f>
        <v>0</v>
      </c>
      <c r="T28" t="b">
        <f t="shared" ref="T28" si="75">IF(COUNTIFS(K$2:K$241,"Yes",$E$2:$E$241,$E28)&gt;1,TRUE,FALSE)</f>
        <v>0</v>
      </c>
      <c r="U28" t="b">
        <f t="shared" si="5"/>
        <v>0</v>
      </c>
      <c r="V28" t="b">
        <f t="shared" si="6"/>
        <v>0</v>
      </c>
      <c r="W28" t="b">
        <f t="shared" ref="W28" si="76">IFERROR(INDEX($L$2:$L$241,MATCH(E28&amp;"Yes",$H$2:$H$241,0))=0,FALSE)</f>
        <v>0</v>
      </c>
      <c r="X28" t="b">
        <f t="shared" si="8"/>
        <v>0</v>
      </c>
      <c r="Y28" t="b">
        <f t="shared" si="9"/>
        <v>0</v>
      </c>
      <c r="Z28" t="b">
        <f t="shared" si="0"/>
        <v>0</v>
      </c>
      <c r="AA28" s="177"/>
    </row>
    <row r="29" spans="1:27" ht="71.150000000000006" customHeight="1">
      <c r="A29" s="16"/>
      <c r="B29" s="72"/>
      <c r="C29" s="180"/>
      <c r="D29" s="4" t="s">
        <v>98</v>
      </c>
      <c r="E29" s="4" t="str">
        <f t="shared" si="10"/>
        <v>G4</v>
      </c>
      <c r="F29" s="13" t="s">
        <v>99</v>
      </c>
      <c r="G29" s="13" t="str">
        <f t="shared" si="11"/>
        <v>G4</v>
      </c>
      <c r="H29" s="13" t="str">
        <f t="shared" si="11"/>
        <v>G4</v>
      </c>
      <c r="I29" s="92" t="s">
        <v>42</v>
      </c>
      <c r="J29" s="148"/>
      <c r="K29" s="148"/>
      <c r="L29" s="148"/>
      <c r="M29" s="148"/>
      <c r="N29" s="148"/>
      <c r="O29" t="b">
        <f>IF(COUNTIFS(J$2:J$241,"Yes",$E$2:$E$241,$E29)=0,TRUE,FALSE)</f>
        <v>1</v>
      </c>
      <c r="P29" t="b">
        <f>IF(COUNTIFS(J$2:J$241,"Yes",$E$2:$E$241,$E29)&gt;1,TRUE,FALSE)</f>
        <v>0</v>
      </c>
      <c r="Q29" t="b">
        <f>IF(COUNTIFS(K$2:K$241,"Yes",$E$2:$E$241,$E29)=0,TRUE,FALSE)</f>
        <v>1</v>
      </c>
      <c r="R29" t="b">
        <f t="shared" si="12"/>
        <v>0</v>
      </c>
      <c r="S29" t="b">
        <f t="shared" si="13"/>
        <v>0</v>
      </c>
      <c r="T29" t="b">
        <f>IF(COUNTIFS(K$2:K$241,"Yes",$E$2:$E$241,$E29)&gt;1,TRUE,FALSE)</f>
        <v>0</v>
      </c>
      <c r="U29" t="b">
        <f t="shared" si="5"/>
        <v>0</v>
      </c>
      <c r="V29" t="b">
        <f t="shared" si="6"/>
        <v>0</v>
      </c>
      <c r="W29" t="b">
        <f>IFERROR(INDEX($L$2:$L$241,MATCH(E29&amp;"Yes",$H$2:$H$241,0))=0,FALSE)</f>
        <v>0</v>
      </c>
      <c r="X29" t="b">
        <f t="shared" si="8"/>
        <v>0</v>
      </c>
      <c r="Y29" t="b">
        <f t="shared" si="9"/>
        <v>0</v>
      </c>
      <c r="Z29" t="b">
        <f t="shared" si="0"/>
        <v>0</v>
      </c>
      <c r="AA29" s="177"/>
    </row>
    <row r="30" spans="1:27" ht="56.15" customHeight="1">
      <c r="A30" s="16"/>
      <c r="B30" s="72"/>
      <c r="C30" s="180"/>
      <c r="D30" s="4" t="s">
        <v>100</v>
      </c>
      <c r="E30" s="4" t="str">
        <f t="shared" si="10"/>
        <v>G4</v>
      </c>
      <c r="F30" s="13" t="s">
        <v>101</v>
      </c>
      <c r="G30" s="13" t="str">
        <f t="shared" si="11"/>
        <v>G4</v>
      </c>
      <c r="H30" s="13" t="str">
        <f t="shared" si="11"/>
        <v>G4</v>
      </c>
      <c r="I30" s="151" t="s">
        <v>53</v>
      </c>
      <c r="J30" s="148"/>
      <c r="K30" s="148"/>
      <c r="L30" s="148"/>
      <c r="M30" s="148"/>
      <c r="N30" s="148"/>
      <c r="O30" t="b">
        <f>IF(COUNTIFS(J$2:J$241,"Yes",$E$2:$E$241,$E30)=0,TRUE,FALSE)</f>
        <v>1</v>
      </c>
      <c r="P30" t="b">
        <f>IF(COUNTIFS(J$2:J$241,"Yes",$E$2:$E$241,$E30)&gt;1,TRUE,FALSE)</f>
        <v>0</v>
      </c>
      <c r="Q30" t="b">
        <f>IF(COUNTIFS(K$2:K$241,"Yes",$E$2:$E$241,$E30)=0,TRUE,FALSE)</f>
        <v>1</v>
      </c>
      <c r="R30" t="b">
        <f t="shared" si="12"/>
        <v>0</v>
      </c>
      <c r="S30" t="b">
        <f t="shared" si="13"/>
        <v>0</v>
      </c>
      <c r="T30" t="b">
        <f>IF(COUNTIFS(K$2:K$241,"Yes",$E$2:$E$241,$E30)&gt;1,TRUE,FALSE)</f>
        <v>0</v>
      </c>
      <c r="U30" t="b">
        <f t="shared" si="5"/>
        <v>0</v>
      </c>
      <c r="V30" t="b">
        <f t="shared" si="6"/>
        <v>0</v>
      </c>
      <c r="W30" t="b">
        <f>IFERROR(INDEX($L$2:$L$241,MATCH(E30&amp;"Yes",$H$2:$H$241,0))=0,FALSE)</f>
        <v>0</v>
      </c>
      <c r="X30" t="b">
        <f t="shared" si="8"/>
        <v>0</v>
      </c>
      <c r="Y30" t="b">
        <f t="shared" si="9"/>
        <v>0</v>
      </c>
      <c r="Z30" t="b">
        <f t="shared" si="0"/>
        <v>0</v>
      </c>
      <c r="AA30" s="177"/>
    </row>
    <row r="31" spans="1:27" ht="57.65" customHeight="1">
      <c r="A31" s="16"/>
      <c r="B31" s="72"/>
      <c r="C31" s="180"/>
      <c r="D31" s="4" t="s">
        <v>102</v>
      </c>
      <c r="E31" s="4" t="str">
        <f t="shared" si="10"/>
        <v>G4</v>
      </c>
      <c r="F31" s="13" t="s">
        <v>103</v>
      </c>
      <c r="G31" s="13" t="str">
        <f t="shared" si="11"/>
        <v>G4</v>
      </c>
      <c r="H31" s="13" t="str">
        <f t="shared" si="11"/>
        <v>G4</v>
      </c>
      <c r="I31" s="151" t="s">
        <v>53</v>
      </c>
      <c r="J31" s="148"/>
      <c r="K31" s="148"/>
      <c r="L31" s="148"/>
      <c r="M31" s="148"/>
      <c r="N31" s="148"/>
      <c r="O31" t="b">
        <f>IF(COUNTIFS(J$2:J$241,"Yes",$E$2:$E$241,$E31)=0,TRUE,FALSE)</f>
        <v>1</v>
      </c>
      <c r="P31" t="b">
        <f>IF(COUNTIFS(J$2:J$241,"Yes",$E$2:$E$241,$E31)&gt;1,TRUE,FALSE)</f>
        <v>0</v>
      </c>
      <c r="Q31" t="b">
        <f>IF(COUNTIFS(K$2:K$241,"Yes",$E$2:$E$241,$E31)=0,TRUE,FALSE)</f>
        <v>1</v>
      </c>
      <c r="R31" t="b">
        <f t="shared" si="12"/>
        <v>0</v>
      </c>
      <c r="S31" t="b">
        <f t="shared" si="13"/>
        <v>0</v>
      </c>
      <c r="T31" t="b">
        <f>IF(COUNTIFS(K$2:K$241,"Yes",$E$2:$E$241,$E31)&gt;1,TRUE,FALSE)</f>
        <v>0</v>
      </c>
      <c r="U31" t="b">
        <f t="shared" si="5"/>
        <v>0</v>
      </c>
      <c r="V31" t="b">
        <f t="shared" si="6"/>
        <v>0</v>
      </c>
      <c r="W31" t="b">
        <f>IFERROR(INDEX($L$2:$L$241,MATCH(E31&amp;"Yes",$H$2:$H$241,0))=0,FALSE)</f>
        <v>0</v>
      </c>
      <c r="X31" t="b">
        <f t="shared" si="8"/>
        <v>0</v>
      </c>
      <c r="Y31" t="b">
        <f t="shared" si="9"/>
        <v>0</v>
      </c>
      <c r="Z31" t="b">
        <f t="shared" si="0"/>
        <v>0</v>
      </c>
      <c r="AA31" s="177"/>
    </row>
    <row r="32" spans="1:27" ht="46.5" customHeight="1">
      <c r="A32" s="16"/>
      <c r="B32" s="72"/>
      <c r="C32" s="180"/>
      <c r="D32" s="4" t="s">
        <v>104</v>
      </c>
      <c r="E32" s="4" t="str">
        <f t="shared" si="10"/>
        <v>G4</v>
      </c>
      <c r="F32" s="158" t="s">
        <v>55</v>
      </c>
      <c r="G32" s="13" t="str">
        <f t="shared" si="11"/>
        <v>G4</v>
      </c>
      <c r="H32" s="13" t="str">
        <f t="shared" si="11"/>
        <v>G4</v>
      </c>
      <c r="I32" s="159" t="s">
        <v>56</v>
      </c>
      <c r="J32" s="148"/>
      <c r="K32" s="148"/>
      <c r="L32" s="148"/>
      <c r="M32" s="148"/>
      <c r="N32" s="148"/>
      <c r="O32" t="b">
        <f t="shared" ref="O32:O33" si="77">IF(COUNTIFS(J$2:J$241,"Yes",$E$2:$E$241,$E32)=0,TRUE,FALSE)</f>
        <v>1</v>
      </c>
      <c r="P32" t="b">
        <f t="shared" ref="P32:P33" si="78">IF(COUNTIFS(J$2:J$241,"Yes",$E$2:$E$241,$E32)&gt;1,TRUE,FALSE)</f>
        <v>0</v>
      </c>
      <c r="Q32" t="b">
        <f t="shared" ref="Q32:Q33" si="79">IF(COUNTIFS(K$2:K$241,"Yes",$E$2:$E$241,$E32)=0,TRUE,FALSE)</f>
        <v>1</v>
      </c>
      <c r="R32" t="b">
        <f t="shared" si="12"/>
        <v>0</v>
      </c>
      <c r="S32" t="b">
        <f t="shared" si="13"/>
        <v>0</v>
      </c>
      <c r="T32" t="b">
        <f t="shared" ref="T32:T33" si="80">IF(COUNTIFS(K$2:K$241,"Yes",$E$2:$E$241,$E32)&gt;1,TRUE,FALSE)</f>
        <v>0</v>
      </c>
      <c r="U32" t="b">
        <f t="shared" si="5"/>
        <v>0</v>
      </c>
      <c r="V32" t="b">
        <f t="shared" si="6"/>
        <v>0</v>
      </c>
      <c r="W32" t="b">
        <f t="shared" ref="W32:W33" si="81">IFERROR(INDEX($L$2:$L$241,MATCH(E32&amp;"Yes",$H$2:$H$241,0))=0,FALSE)</f>
        <v>0</v>
      </c>
      <c r="X32" t="b">
        <f t="shared" si="8"/>
        <v>0</v>
      </c>
      <c r="Y32" t="b">
        <f t="shared" si="9"/>
        <v>0</v>
      </c>
      <c r="Z32" t="b">
        <f t="shared" si="0"/>
        <v>0</v>
      </c>
      <c r="AA32" s="177"/>
    </row>
    <row r="33" spans="1:27" ht="46.5" customHeight="1">
      <c r="A33" s="43"/>
      <c r="B33" s="96"/>
      <c r="C33" s="181"/>
      <c r="D33" s="84" t="s">
        <v>105</v>
      </c>
      <c r="E33" s="84" t="str">
        <f t="shared" si="10"/>
        <v>G4</v>
      </c>
      <c r="F33" s="156" t="s">
        <v>55</v>
      </c>
      <c r="G33" s="27" t="str">
        <f t="shared" si="11"/>
        <v>G4</v>
      </c>
      <c r="H33" s="27" t="str">
        <f t="shared" si="11"/>
        <v>G4</v>
      </c>
      <c r="I33" s="157" t="s">
        <v>56</v>
      </c>
      <c r="J33" s="149"/>
      <c r="K33" s="149"/>
      <c r="L33" s="149"/>
      <c r="M33" s="149"/>
      <c r="N33" s="149"/>
      <c r="O33" s="26" t="b">
        <f t="shared" si="77"/>
        <v>1</v>
      </c>
      <c r="P33" s="26" t="b">
        <f t="shared" si="78"/>
        <v>0</v>
      </c>
      <c r="Q33" s="26" t="b">
        <f t="shared" si="79"/>
        <v>1</v>
      </c>
      <c r="R33" s="26" t="b">
        <f t="shared" si="12"/>
        <v>0</v>
      </c>
      <c r="S33" s="26" t="b">
        <f t="shared" si="13"/>
        <v>0</v>
      </c>
      <c r="T33" s="26" t="b">
        <f t="shared" si="80"/>
        <v>0</v>
      </c>
      <c r="U33" s="26" t="b">
        <f t="shared" si="5"/>
        <v>0</v>
      </c>
      <c r="V33" s="26" t="b">
        <f t="shared" si="6"/>
        <v>0</v>
      </c>
      <c r="W33" s="26" t="b">
        <f t="shared" si="81"/>
        <v>0</v>
      </c>
      <c r="X33" s="26" t="b">
        <f t="shared" si="8"/>
        <v>0</v>
      </c>
      <c r="Y33" s="26" t="b">
        <f t="shared" si="9"/>
        <v>0</v>
      </c>
      <c r="Z33" s="26" t="b">
        <f t="shared" si="0"/>
        <v>0</v>
      </c>
      <c r="AA33" s="178"/>
    </row>
    <row r="34" spans="1:27" ht="26.5" customHeight="1">
      <c r="A34" s="16" t="s">
        <v>106</v>
      </c>
      <c r="B34" s="72" t="s">
        <v>34</v>
      </c>
      <c r="C34" s="180" t="s">
        <v>107</v>
      </c>
      <c r="D34" s="4" t="s">
        <v>108</v>
      </c>
      <c r="E34" s="4" t="str">
        <f t="shared" si="10"/>
        <v>G5</v>
      </c>
      <c r="F34" s="13" t="s">
        <v>37</v>
      </c>
      <c r="G34" s="13" t="str">
        <f t="shared" si="11"/>
        <v>G5</v>
      </c>
      <c r="H34" s="13" t="str">
        <f t="shared" si="11"/>
        <v>G5</v>
      </c>
      <c r="I34" s="150" t="s">
        <v>38</v>
      </c>
      <c r="J34" s="148"/>
      <c r="K34" s="148"/>
      <c r="L34" s="148"/>
      <c r="M34" s="148"/>
      <c r="N34" s="148"/>
      <c r="O34" t="b">
        <f>IF(COUNTIFS(J$2:J$241,"Yes",$E$2:$E$241,$E34)=0,TRUE,FALSE)</f>
        <v>1</v>
      </c>
      <c r="P34" t="b">
        <f>IF(COUNTIFS(J$2:J$241,"Yes",$E$2:$E$241,$E34)&gt;1,TRUE,FALSE)</f>
        <v>0</v>
      </c>
      <c r="Q34" t="b">
        <f>IF(COUNTIFS(K$2:K$241,"Yes",$E$2:$E$241,$E34)=0,TRUE,FALSE)</f>
        <v>1</v>
      </c>
      <c r="R34" t="b">
        <f t="shared" si="12"/>
        <v>0</v>
      </c>
      <c r="S34" t="b">
        <f t="shared" si="13"/>
        <v>0</v>
      </c>
      <c r="T34" t="b">
        <f>IF(COUNTIFS(K$2:K$241,"Yes",$E$2:$E$241,$E34)&gt;1,TRUE,FALSE)</f>
        <v>0</v>
      </c>
      <c r="U34" t="b">
        <f t="shared" si="5"/>
        <v>0</v>
      </c>
      <c r="V34" t="b">
        <f t="shared" si="6"/>
        <v>0</v>
      </c>
      <c r="W34" t="b">
        <f>IFERROR(INDEX($L$2:$L$241,MATCH(E34&amp;"Yes",$H$2:$H$241,0))=0,FALSE)</f>
        <v>0</v>
      </c>
      <c r="X34" t="b">
        <f t="shared" si="8"/>
        <v>0</v>
      </c>
      <c r="Y34" t="b">
        <f t="shared" si="9"/>
        <v>0</v>
      </c>
      <c r="Z34" t="b">
        <f t="shared" si="0"/>
        <v>0</v>
      </c>
      <c r="AA34" s="177" t="str" cm="1">
        <f t="array" ref="AA34">_xlfn.LET(
_xlpm.currentText,IF(OR(O34,P34),"- Please select exactly one current practice (or 'Not applicable')",""),
_xlpm.goalsText,IF(T34,"- Please select exactly one goal",""),
_xlpm.insufficientGoal,IF(U34,"- Note: selected goal is at same or lower level than current state",""),
_xlpm.naToInadequate,IF(V34,"- Note: selected goal is inadequate",""),
_xlpm.customGoalButNoDescription,IF(X34,"- Please provide a description for your custom state in column F",""),
_xlpm.customGoalButNoMaturitySpecified,IF(Y34,"- Please select a maturity level for custom state",""),
_xlpm.goalButNoTimescale,IF(W34,"- Please use the 'Improvement timescale' field to indicate how quickly improvement is planned for",""),
_xlpm.timescaleButNoAction,IF(Z34,"- Please indicate what actions you intend to take to improve within the " &amp; LOWER(L34),""),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35" spans="1:27" ht="121" customHeight="1">
      <c r="A35" s="16"/>
      <c r="B35" s="72"/>
      <c r="C35" s="180"/>
      <c r="D35" s="4" t="s">
        <v>109</v>
      </c>
      <c r="E35" s="4" t="str">
        <f t="shared" ref="E35" si="82">LEFT(D35,FIND("(",D35)-1)</f>
        <v>G5</v>
      </c>
      <c r="F35" s="13" t="s">
        <v>110</v>
      </c>
      <c r="G35" s="13" t="str">
        <f t="shared" ref="G35" si="83">$E35&amp;J35</f>
        <v>G5</v>
      </c>
      <c r="H35" s="13" t="str">
        <f t="shared" ref="H35" si="84">$E35&amp;K35</f>
        <v>G5</v>
      </c>
      <c r="I35" s="92" t="s">
        <v>42</v>
      </c>
      <c r="J35" s="148"/>
      <c r="K35" s="148"/>
      <c r="L35" s="148"/>
      <c r="M35" s="148"/>
      <c r="N35" s="148"/>
      <c r="O35" t="b">
        <f t="shared" ref="O35" si="85">IF(COUNTIFS(J$2:J$241,"Yes",$E$2:$E$241,$E35)=0,TRUE,FALSE)</f>
        <v>1</v>
      </c>
      <c r="P35" t="b">
        <f t="shared" ref="P35" si="86">IF(COUNTIFS(J$2:J$241,"Yes",$E$2:$E$241,$E35)&gt;1,TRUE,FALSE)</f>
        <v>0</v>
      </c>
      <c r="Q35" t="b">
        <f t="shared" ref="Q35" si="87">IF(COUNTIFS(K$2:K$241,"Yes",$E$2:$E$241,$E35)=0,TRUE,FALSE)</f>
        <v>1</v>
      </c>
      <c r="R35" t="b">
        <f t="shared" ref="R35" si="88">IF(K35="Yes",IF(ISBLANK(L35),TRUE,FALSE),FALSE)</f>
        <v>0</v>
      </c>
      <c r="S35" t="b">
        <f t="shared" ref="S35" si="89">IF(OR(L35="Next Year",L35="Next Two Years"),IF(ISBLANK(M35),TRUE,FALSE),FALSE)</f>
        <v>0</v>
      </c>
      <c r="T35" t="b">
        <f t="shared" ref="T35" si="90">IF(COUNTIFS(K$2:K$241,"Yes",$E$2:$E$241,$E35)&gt;1,TRUE,FALSE)</f>
        <v>0</v>
      </c>
      <c r="U35" t="b">
        <f t="shared" si="5"/>
        <v>0</v>
      </c>
      <c r="V35" t="b">
        <f t="shared" si="6"/>
        <v>0</v>
      </c>
      <c r="W35" t="b">
        <f t="shared" ref="W35" si="91">IFERROR(INDEX($L$2:$L$241,MATCH(E35&amp;"Yes",$H$2:$H$241,0))=0,FALSE)</f>
        <v>0</v>
      </c>
      <c r="X35" t="b">
        <f t="shared" si="8"/>
        <v>0</v>
      </c>
      <c r="Y35" t="b">
        <f t="shared" si="9"/>
        <v>0</v>
      </c>
      <c r="Z35" t="b">
        <f t="shared" si="0"/>
        <v>0</v>
      </c>
      <c r="AA35" s="177"/>
    </row>
    <row r="36" spans="1:27" ht="38.5" customHeight="1">
      <c r="B36" s="72"/>
      <c r="C36" s="180"/>
      <c r="D36" s="4" t="s">
        <v>111</v>
      </c>
      <c r="E36" s="4" t="str">
        <f t="shared" si="10"/>
        <v>G5</v>
      </c>
      <c r="F36" s="13" t="s">
        <v>112</v>
      </c>
      <c r="G36" s="13" t="str">
        <f t="shared" si="11"/>
        <v>G5</v>
      </c>
      <c r="H36" s="13" t="str">
        <f t="shared" si="11"/>
        <v>G5</v>
      </c>
      <c r="I36" s="92" t="s">
        <v>42</v>
      </c>
      <c r="J36" s="148"/>
      <c r="K36" s="148"/>
      <c r="L36" s="148"/>
      <c r="M36" s="148"/>
      <c r="N36" s="148"/>
      <c r="O36" t="b">
        <f>IF(COUNTIFS(J$2:J$241,"Yes",$E$2:$E$241,$E36)=0,TRUE,FALSE)</f>
        <v>1</v>
      </c>
      <c r="P36" t="b">
        <f>IF(COUNTIFS(J$2:J$241,"Yes",$E$2:$E$241,$E36)&gt;1,TRUE,FALSE)</f>
        <v>0</v>
      </c>
      <c r="Q36" t="b">
        <f>IF(COUNTIFS(K$2:K$241,"Yes",$E$2:$E$241,$E36)=0,TRUE,FALSE)</f>
        <v>1</v>
      </c>
      <c r="R36" t="b">
        <f t="shared" si="12"/>
        <v>0</v>
      </c>
      <c r="S36" t="b">
        <f t="shared" si="13"/>
        <v>0</v>
      </c>
      <c r="T36" t="b">
        <f>IF(COUNTIFS(K$2:K$241,"Yes",$E$2:$E$241,$E36)&gt;1,TRUE,FALSE)</f>
        <v>0</v>
      </c>
      <c r="U36" t="b">
        <f t="shared" si="5"/>
        <v>0</v>
      </c>
      <c r="V36" t="b">
        <f t="shared" si="6"/>
        <v>0</v>
      </c>
      <c r="W36" t="b">
        <f>IFERROR(INDEX($L$2:$L$241,MATCH(E36&amp;"Yes",$H$2:$H$241,0))=0,FALSE)</f>
        <v>0</v>
      </c>
      <c r="X36" t="b">
        <f t="shared" si="8"/>
        <v>0</v>
      </c>
      <c r="Y36" t="b">
        <f t="shared" si="9"/>
        <v>0</v>
      </c>
      <c r="Z36" t="b">
        <f t="shared" si="0"/>
        <v>0</v>
      </c>
      <c r="AA36" s="177"/>
    </row>
    <row r="37" spans="1:27" ht="117" customHeight="1">
      <c r="B37" s="72"/>
      <c r="C37" s="180"/>
      <c r="D37" s="4" t="s">
        <v>113</v>
      </c>
      <c r="E37" s="4" t="str">
        <f t="shared" si="10"/>
        <v>G5</v>
      </c>
      <c r="F37" s="13" t="s">
        <v>114</v>
      </c>
      <c r="G37" s="13" t="str">
        <f t="shared" si="11"/>
        <v>G5</v>
      </c>
      <c r="H37" s="13" t="str">
        <f t="shared" si="11"/>
        <v>G5</v>
      </c>
      <c r="I37" s="93" t="s">
        <v>69</v>
      </c>
      <c r="J37" s="148"/>
      <c r="K37" s="148"/>
      <c r="L37" s="148"/>
      <c r="M37" s="148"/>
      <c r="N37" s="148"/>
      <c r="O37" t="b">
        <f>IF(COUNTIFS(J$2:J$241,"Yes",$E$2:$E$241,$E37)=0,TRUE,FALSE)</f>
        <v>1</v>
      </c>
      <c r="P37" t="b">
        <f>IF(COUNTIFS(J$2:J$241,"Yes",$E$2:$E$241,$E37)&gt;1,TRUE,FALSE)</f>
        <v>0</v>
      </c>
      <c r="Q37" t="b">
        <f>IF(COUNTIFS(K$2:K$241,"Yes",$E$2:$E$241,$E37)=0,TRUE,FALSE)</f>
        <v>1</v>
      </c>
      <c r="R37" t="b">
        <f t="shared" si="12"/>
        <v>0</v>
      </c>
      <c r="S37" t="b">
        <f t="shared" si="13"/>
        <v>0</v>
      </c>
      <c r="T37" t="b">
        <f>IF(COUNTIFS(K$2:K$241,"Yes",$E$2:$E$241,$E37)&gt;1,TRUE,FALSE)</f>
        <v>0</v>
      </c>
      <c r="U37" t="b">
        <f t="shared" si="5"/>
        <v>0</v>
      </c>
      <c r="V37" t="b">
        <f t="shared" si="6"/>
        <v>0</v>
      </c>
      <c r="W37" t="b">
        <f>IFERROR(INDEX($L$2:$L$241,MATCH(E37&amp;"Yes",$H$2:$H$241,0))=0,FALSE)</f>
        <v>0</v>
      </c>
      <c r="X37" t="b">
        <f t="shared" si="8"/>
        <v>0</v>
      </c>
      <c r="Y37" t="b">
        <f t="shared" si="9"/>
        <v>0</v>
      </c>
      <c r="Z37" t="b">
        <f t="shared" si="0"/>
        <v>0</v>
      </c>
      <c r="AA37" s="177"/>
    </row>
    <row r="38" spans="1:27" ht="117.65" customHeight="1">
      <c r="B38" s="72"/>
      <c r="C38" s="180"/>
      <c r="D38" s="4" t="s">
        <v>115</v>
      </c>
      <c r="E38" s="4" t="str">
        <f t="shared" si="10"/>
        <v>G5</v>
      </c>
      <c r="F38" s="13" t="s">
        <v>116</v>
      </c>
      <c r="G38" s="13" t="str">
        <f t="shared" si="11"/>
        <v>G5</v>
      </c>
      <c r="H38" s="13" t="str">
        <f t="shared" si="11"/>
        <v>G5</v>
      </c>
      <c r="I38" s="151" t="s">
        <v>53</v>
      </c>
      <c r="J38" s="148"/>
      <c r="K38" s="148"/>
      <c r="L38" s="148"/>
      <c r="M38" s="148"/>
      <c r="N38" s="148"/>
      <c r="O38" t="b">
        <f>IF(COUNTIFS(J$2:J$241,"Yes",$E$2:$E$241,$E38)=0,TRUE,FALSE)</f>
        <v>1</v>
      </c>
      <c r="P38" t="b">
        <f>IF(COUNTIFS(J$2:J$241,"Yes",$E$2:$E$241,$E38)&gt;1,TRUE,FALSE)</f>
        <v>0</v>
      </c>
      <c r="Q38" t="b">
        <f>IF(COUNTIFS(K$2:K$241,"Yes",$E$2:$E$241,$E38)=0,TRUE,FALSE)</f>
        <v>1</v>
      </c>
      <c r="R38" t="b">
        <f t="shared" si="12"/>
        <v>0</v>
      </c>
      <c r="S38" t="b">
        <f t="shared" si="13"/>
        <v>0</v>
      </c>
      <c r="T38" t="b">
        <f>IF(COUNTIFS(K$2:K$241,"Yes",$E$2:$E$241,$E38)&gt;1,TRUE,FALSE)</f>
        <v>0</v>
      </c>
      <c r="U38" t="b">
        <f t="shared" si="5"/>
        <v>0</v>
      </c>
      <c r="V38" t="b">
        <f t="shared" si="6"/>
        <v>0</v>
      </c>
      <c r="W38" t="b">
        <f>IFERROR(INDEX($L$2:$L$241,MATCH(E38&amp;"Yes",$H$2:$H$241,0))=0,FALSE)</f>
        <v>0</v>
      </c>
      <c r="X38" t="b">
        <f t="shared" si="8"/>
        <v>0</v>
      </c>
      <c r="Y38" t="b">
        <f t="shared" si="9"/>
        <v>0</v>
      </c>
      <c r="Z38" t="b">
        <f t="shared" si="0"/>
        <v>0</v>
      </c>
      <c r="AA38" s="177"/>
    </row>
    <row r="39" spans="1:27" ht="46.5" customHeight="1">
      <c r="B39" s="72"/>
      <c r="C39" s="180"/>
      <c r="D39" s="4" t="s">
        <v>117</v>
      </c>
      <c r="E39" s="4" t="str">
        <f t="shared" si="10"/>
        <v>G5</v>
      </c>
      <c r="F39" s="158" t="s">
        <v>55</v>
      </c>
      <c r="G39" s="13" t="str">
        <f t="shared" ref="G39:G40" si="92">$E39&amp;J39</f>
        <v>G5</v>
      </c>
      <c r="H39" s="13" t="str">
        <f t="shared" ref="H39:H40" si="93">$E39&amp;K39</f>
        <v>G5</v>
      </c>
      <c r="I39" s="159" t="s">
        <v>56</v>
      </c>
      <c r="J39" s="148"/>
      <c r="K39" s="148"/>
      <c r="L39" s="148"/>
      <c r="M39" s="148"/>
      <c r="N39" s="148"/>
      <c r="O39" t="b">
        <f t="shared" ref="O39:O40" si="94">IF(COUNTIFS(J$2:J$241,"Yes",$E$2:$E$241,$E39)=0,TRUE,FALSE)</f>
        <v>1</v>
      </c>
      <c r="P39" t="b">
        <f t="shared" ref="P39:P40" si="95">IF(COUNTIFS(J$2:J$241,"Yes",$E$2:$E$241,$E39)&gt;1,TRUE,FALSE)</f>
        <v>0</v>
      </c>
      <c r="Q39" t="b">
        <f t="shared" ref="Q39:Q40" si="96">IF(COUNTIFS(K$2:K$241,"Yes",$E$2:$E$241,$E39)=0,TRUE,FALSE)</f>
        <v>1</v>
      </c>
      <c r="R39" t="b">
        <f t="shared" ref="R39:R40" si="97">IF(K39="Yes",IF(ISBLANK(L39),TRUE,FALSE),FALSE)</f>
        <v>0</v>
      </c>
      <c r="S39" t="b">
        <f t="shared" ref="S39:S40" si="98">IF(OR(L39="Next Year",L39="Next Two Years"),IF(ISBLANK(M39),TRUE,FALSE),FALSE)</f>
        <v>0</v>
      </c>
      <c r="T39" t="b">
        <f t="shared" ref="T39:T40" si="99">IF(COUNTIFS(K$2:K$241,"Yes",$E$2:$E$241,$E39)&gt;1,TRUE,FALSE)</f>
        <v>0</v>
      </c>
      <c r="U39" t="b">
        <f t="shared" si="5"/>
        <v>0</v>
      </c>
      <c r="V39" t="b">
        <f t="shared" si="6"/>
        <v>0</v>
      </c>
      <c r="W39" t="b">
        <f t="shared" ref="W39:W40" si="100">IFERROR(INDEX($L$2:$L$241,MATCH(E39&amp;"Yes",$H$2:$H$241,0))=0,FALSE)</f>
        <v>0</v>
      </c>
      <c r="X39" t="b">
        <f t="shared" si="8"/>
        <v>0</v>
      </c>
      <c r="Y39" t="b">
        <f t="shared" si="9"/>
        <v>0</v>
      </c>
      <c r="Z39" t="b">
        <f t="shared" si="0"/>
        <v>0</v>
      </c>
      <c r="AA39" s="177"/>
    </row>
    <row r="40" spans="1:27" ht="46.5" customHeight="1">
      <c r="A40" s="26"/>
      <c r="B40" s="96"/>
      <c r="C40" s="181"/>
      <c r="D40" s="84" t="s">
        <v>118</v>
      </c>
      <c r="E40" s="84" t="str">
        <f t="shared" si="10"/>
        <v>G5</v>
      </c>
      <c r="F40" s="156" t="s">
        <v>55</v>
      </c>
      <c r="G40" s="27" t="str">
        <f t="shared" si="92"/>
        <v>G5</v>
      </c>
      <c r="H40" s="27" t="str">
        <f t="shared" si="93"/>
        <v>G5</v>
      </c>
      <c r="I40" s="157" t="s">
        <v>56</v>
      </c>
      <c r="J40" s="149"/>
      <c r="K40" s="149"/>
      <c r="L40" s="149"/>
      <c r="M40" s="149"/>
      <c r="N40" s="149"/>
      <c r="O40" s="26" t="b">
        <f t="shared" si="94"/>
        <v>1</v>
      </c>
      <c r="P40" s="26" t="b">
        <f t="shared" si="95"/>
        <v>0</v>
      </c>
      <c r="Q40" s="26" t="b">
        <f t="shared" si="96"/>
        <v>1</v>
      </c>
      <c r="R40" s="26" t="b">
        <f t="shared" si="97"/>
        <v>0</v>
      </c>
      <c r="S40" s="26" t="b">
        <f t="shared" si="98"/>
        <v>0</v>
      </c>
      <c r="T40" s="26" t="b">
        <f t="shared" si="99"/>
        <v>0</v>
      </c>
      <c r="U40" s="26" t="b">
        <f t="shared" si="5"/>
        <v>0</v>
      </c>
      <c r="V40" s="26" t="b">
        <f t="shared" si="6"/>
        <v>0</v>
      </c>
      <c r="W40" s="26" t="b">
        <f t="shared" si="100"/>
        <v>0</v>
      </c>
      <c r="X40" s="26" t="b">
        <f t="shared" si="8"/>
        <v>0</v>
      </c>
      <c r="Y40" s="26" t="b">
        <f t="shared" si="9"/>
        <v>0</v>
      </c>
      <c r="Z40" s="26" t="b">
        <f t="shared" si="0"/>
        <v>0</v>
      </c>
      <c r="AA40" s="178"/>
    </row>
  </sheetData>
  <sheetProtection algorithmName="SHA-512" hashValue="+ihPqHX05KLsnDwo2gsUeaqKcq+uZkg7dMcsr0ZVTXOvHkdO+TBZfnJPcYke02CeuwsjJTbBR6Ko/Uko0JIwBg==" saltValue="0/DqG0e0JHxVudr6Yopi7A==" spinCount="100000" sheet="1"/>
  <mergeCells count="10">
    <mergeCell ref="C2:C8"/>
    <mergeCell ref="C9:C17"/>
    <mergeCell ref="C18:C26"/>
    <mergeCell ref="C27:C33"/>
    <mergeCell ref="C34:C40"/>
    <mergeCell ref="AA2:AA8"/>
    <mergeCell ref="AA9:AA17"/>
    <mergeCell ref="AA18:AA26"/>
    <mergeCell ref="AA27:AA33"/>
    <mergeCell ref="AA34:AA40"/>
  </mergeCells>
  <conditionalFormatting sqref="I7:I8">
    <cfRule type="cellIs" dxfId="194" priority="18" operator="equal">
      <formula>"[Select]"</formula>
    </cfRule>
    <cfRule type="cellIs" dxfId="193" priority="19" operator="equal">
      <formula>"Optimal"</formula>
    </cfRule>
    <cfRule type="cellIs" dxfId="192" priority="20" operator="equal">
      <formula>"Adequate"</formula>
    </cfRule>
    <cfRule type="cellIs" dxfId="191" priority="21" operator="equal">
      <formula>"Inadequate"</formula>
    </cfRule>
  </conditionalFormatting>
  <conditionalFormatting sqref="I16:I17">
    <cfRule type="cellIs" dxfId="190" priority="14" operator="equal">
      <formula>"[Select]"</formula>
    </cfRule>
    <cfRule type="cellIs" dxfId="189" priority="15" operator="equal">
      <formula>"Optimal"</formula>
    </cfRule>
    <cfRule type="cellIs" dxfId="188" priority="16" operator="equal">
      <formula>"Adequate"</formula>
    </cfRule>
    <cfRule type="cellIs" dxfId="187" priority="17" operator="equal">
      <formula>"Inadequate"</formula>
    </cfRule>
  </conditionalFormatting>
  <conditionalFormatting sqref="I25:I26">
    <cfRule type="cellIs" dxfId="186" priority="10" operator="equal">
      <formula>"[Select]"</formula>
    </cfRule>
    <cfRule type="cellIs" dxfId="185" priority="11" operator="equal">
      <formula>"Optimal"</formula>
    </cfRule>
    <cfRule type="cellIs" dxfId="184" priority="12" operator="equal">
      <formula>"Adequate"</formula>
    </cfRule>
    <cfRule type="cellIs" dxfId="183" priority="13" operator="equal">
      <formula>"Inadequate"</formula>
    </cfRule>
  </conditionalFormatting>
  <conditionalFormatting sqref="I32:I33">
    <cfRule type="cellIs" dxfId="182" priority="6" operator="equal">
      <formula>"[Select]"</formula>
    </cfRule>
    <cfRule type="cellIs" dxfId="181" priority="7" operator="equal">
      <formula>"Optimal"</formula>
    </cfRule>
    <cfRule type="cellIs" dxfId="180" priority="8" operator="equal">
      <formula>"Adequate"</formula>
    </cfRule>
    <cfRule type="cellIs" dxfId="179" priority="9" operator="equal">
      <formula>"Inadequate"</formula>
    </cfRule>
  </conditionalFormatting>
  <conditionalFormatting sqref="I39:I40">
    <cfRule type="cellIs" dxfId="178" priority="1" operator="equal">
      <formula>"[Select]"</formula>
    </cfRule>
    <cfRule type="cellIs" dxfId="177" priority="2" operator="equal">
      <formula>"Optimal"</formula>
    </cfRule>
    <cfRule type="cellIs" dxfId="176" priority="3" operator="equal">
      <formula>"Adequate"</formula>
    </cfRule>
    <cfRule type="cellIs" dxfId="175" priority="4" operator="equal">
      <formula>"Inadequate"</formula>
    </cfRule>
  </conditionalFormatting>
  <conditionalFormatting sqref="J2:J40">
    <cfRule type="expression" dxfId="174" priority="25">
      <formula>O2=TRUE</formula>
    </cfRule>
  </conditionalFormatting>
  <conditionalFormatting sqref="K2:N40">
    <cfRule type="expression" dxfId="173" priority="5">
      <formula>Q2=TRUE</formula>
    </cfRule>
  </conditionalFormatting>
  <dataValidations count="3">
    <dataValidation type="list" allowBlank="1" showInputMessage="1" showErrorMessage="1" sqref="J2:K40" xr:uid="{A22A6E2C-02E8-4D9E-9DD8-B074745864AD}">
      <formula1>$AH$2:$AI$2</formula1>
    </dataValidation>
    <dataValidation type="list" allowBlank="1" showInputMessage="1" showErrorMessage="1" sqref="L2:L40" xr:uid="{CD0A97B8-2300-4EDE-8834-DBF42CF8FDD4}">
      <formula1>$AH$4:$AL$4</formula1>
    </dataValidation>
    <dataValidation type="list" showInputMessage="1" showErrorMessage="1" sqref="I7:I8 I16:I17 I25:I26 I32:I33 I39:I40" xr:uid="{7F595780-B407-4C91-AA2C-69264CDEF4DD}">
      <formula1>"[Select],Inadequate,Adequate,Optimal"</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B1FE7-81E5-4F70-A42E-A74F33E3DB2B}">
  <dimension ref="A1:AK50"/>
  <sheetViews>
    <sheetView zoomScaleNormal="40" zoomScaleSheetLayoutView="40" workbookViewId="0">
      <pane ySplit="1" topLeftCell="A41" activePane="bottomLeft" state="frozen"/>
      <selection activeCell="J1" sqref="J1:L1048576"/>
      <selection pane="bottomLeft" activeCell="A2" sqref="A2"/>
    </sheetView>
  </sheetViews>
  <sheetFormatPr defaultRowHeight="15.5"/>
  <cols>
    <col min="1" max="1" width="9.53515625" customWidth="1"/>
    <col min="2" max="2" width="13.69140625" customWidth="1"/>
    <col min="3" max="3" width="66.07421875" customWidth="1"/>
    <col min="4" max="5" width="20.4609375" hidden="1" customWidth="1"/>
    <col min="6" max="6" width="38.4609375" customWidth="1"/>
    <col min="7" max="7" width="13.07421875" hidden="1" customWidth="1"/>
    <col min="8" max="8" width="10.765625" hidden="1" customWidth="1"/>
    <col min="9" max="9" width="14.765625" customWidth="1"/>
    <col min="10" max="12" width="17.07421875" customWidth="1"/>
    <col min="13" max="13" width="23.765625" bestFit="1" customWidth="1"/>
    <col min="14" max="14" width="35.69140625" customWidth="1"/>
    <col min="15" max="26" width="30.23046875" hidden="1" customWidth="1"/>
    <col min="27" max="27" width="37.4609375" customWidth="1"/>
    <col min="34" max="37" width="0" hidden="1" customWidth="1"/>
  </cols>
  <sheetData>
    <row r="1" spans="1:37" ht="31">
      <c r="A1" s="4" t="s">
        <v>11</v>
      </c>
      <c r="B1" s="4" t="s">
        <v>12</v>
      </c>
      <c r="C1" s="4" t="s">
        <v>13</v>
      </c>
      <c r="D1" s="4"/>
      <c r="E1" s="4"/>
      <c r="G1" t="s">
        <v>14</v>
      </c>
      <c r="H1" t="s">
        <v>15</v>
      </c>
      <c r="J1" s="9" t="s">
        <v>16</v>
      </c>
      <c r="K1" s="9" t="s">
        <v>17</v>
      </c>
      <c r="L1" s="9" t="s">
        <v>18</v>
      </c>
      <c r="M1" s="9" t="s">
        <v>19</v>
      </c>
      <c r="N1" s="9" t="s">
        <v>20</v>
      </c>
      <c r="O1" s="9" t="s">
        <v>21</v>
      </c>
      <c r="P1" s="9" t="s">
        <v>22</v>
      </c>
      <c r="Q1" s="88" t="s">
        <v>23</v>
      </c>
      <c r="R1" s="88" t="s">
        <v>24</v>
      </c>
      <c r="S1" s="88" t="s">
        <v>25</v>
      </c>
      <c r="T1" s="9" t="s">
        <v>26</v>
      </c>
      <c r="U1" s="88" t="s">
        <v>27</v>
      </c>
      <c r="V1" s="88" t="s">
        <v>28</v>
      </c>
      <c r="W1" s="9" t="s">
        <v>29</v>
      </c>
      <c r="X1" s="88" t="s">
        <v>30</v>
      </c>
      <c r="Y1" s="88" t="s">
        <v>31</v>
      </c>
      <c r="Z1" s="9" t="s">
        <v>32</v>
      </c>
    </row>
    <row r="2" spans="1:37" ht="26.5" customHeight="1">
      <c r="A2" s="16" t="s">
        <v>119</v>
      </c>
      <c r="B2" s="75" t="s">
        <v>120</v>
      </c>
      <c r="C2" s="180" t="s">
        <v>121</v>
      </c>
      <c r="D2" s="9" t="s">
        <v>122</v>
      </c>
      <c r="E2" s="9" t="str">
        <f>LEFT(D2,FIND("(",D2)-1)</f>
        <v>PR1</v>
      </c>
      <c r="F2" s="13" t="s">
        <v>37</v>
      </c>
      <c r="G2" s="13" t="str">
        <f>$E2&amp;J2</f>
        <v>PR1</v>
      </c>
      <c r="H2" s="13" t="str">
        <f>$E2&amp;K2</f>
        <v>PR1</v>
      </c>
      <c r="I2" s="150" t="s">
        <v>38</v>
      </c>
      <c r="J2" s="148"/>
      <c r="K2" s="148"/>
      <c r="L2" s="148"/>
      <c r="M2" s="148"/>
      <c r="N2" s="148"/>
      <c r="O2" s="25" t="b">
        <f t="shared" ref="O2" si="0">IF(COUNTIFS(J$2:J$247,"Yes",$E$2:$E$247,$E2)=0,TRUE,FALSE)</f>
        <v>1</v>
      </c>
      <c r="P2" s="25" t="b">
        <f>IF(COUNTIFS(J$2:J$247,"Yes",$E$2:$E$247,$E2)&gt;1,TRUE,FALSE)</f>
        <v>0</v>
      </c>
      <c r="Q2" t="b">
        <f>IF(COUNTIFS(K$2:K$247,"Yes",$E$2:$E$247,$E2)=0,TRUE,FALSE)</f>
        <v>1</v>
      </c>
      <c r="R2" t="b">
        <f>IF(K2="Yes",IF(ISBLANK(L2),TRUE,FALSE),FALSE)</f>
        <v>0</v>
      </c>
      <c r="S2" t="b">
        <f>IF(OR(L2="Next Year",L2="Next Two Years"),IF(ISBLANK(M2),TRUE,FALSE),FALSE)</f>
        <v>0</v>
      </c>
      <c r="T2" s="25" t="b">
        <f>IF(COUNTIFS(K$2:K$247,"Yes",$E$2:$E$247,$E2)&gt;1,TRUE,FALSE)</f>
        <v>0</v>
      </c>
      <c r="U2" t="b">
        <f>IFERROR(_xlfn.LET(_xlpm.current,INDEX($I$2:$I$241,MATCH($E2&amp;"Yes",$G$2:$G$241,0)),_xlpm.goal,INDEX($I$2:$I$241,MATCH($E2&amp;"Yes",$H$2:$H$241,0)),IF(OR(_xlpm.current = "[Select]", _xlpm.goal = "[Select]"),FALSE,IF(OR(AND(_xlpm.current&lt;&gt;"n/a",_xlpm.goal="Inadequate"), AND(_xlpm.goal = "Adequate", OR(_xlpm.current = "Adequate", _xlpm.current = "Optimal ")), AND(_xlpm.current = "Optimal ", _xlpm.goal &lt;&gt; 0)),TRUE,FALSE))),FALSE)</f>
        <v>0</v>
      </c>
      <c r="V2" t="b">
        <f>IFERROR(_xlfn.LET(_xlpm.current,INDEX($I$2:$I$252,MATCH($E2&amp;"Yes",$G$2:$G$252,0)),_xlfn.LET(_xlpm.goal,INDEX($I$2:$I$252,MATCH($E2&amp;"Yes",$H$2:$H$252,0)),IF(AND(_xlpm.current="n/a",_xlpm.goal="Inadequate"),TRUE,FALSE))),FALSE)</f>
        <v>0</v>
      </c>
      <c r="W2" t="b">
        <f t="shared" ref="W2" si="1">IFERROR(INDEX($L$2:$L$247,MATCH(E2&amp;"Yes",$H$2:$H$247,0))=0,FALSE)</f>
        <v>0</v>
      </c>
      <c r="X2" t="b">
        <f t="shared" ref="X2:X7" si="2">IFERROR(_xlfn.LET(_xlpm.current,INDEX($F$2:$F$241,MATCH($E2&amp;"Yes",$G$2:$G$241,0)),_xlfn.LET(_xlpm.goal,INDEX($F$2:$F$241,MATCH($E2&amp;"Yes",$H$2:$H$241,0)),IF(OR(IFERROR(_xlpm.current="Custom [Overwrite this text if selected]",FALSE),IFERROR(_xlpm.goal="Custom [Overwrite this text if selected]",FALSE),IFERROR(_xlpm.current="",FALSE),IFERROR(_xlpm.goal="",FALSE)),TRUE,FALSE))),FALSE)</f>
        <v>0</v>
      </c>
      <c r="Y2" t="b">
        <f t="shared" ref="Y2:Y7" si="3">IFERROR(_xlfn.LET(_xlpm.current,INDEX($I$2:$I$241,MATCH($E2&amp;"Yes",$G$2:$G$241,0)),_xlfn.LET(_xlpm.goal,INDEX($I$2:$I$241,MATCH($E2&amp;"Yes",$H$2:$H$241,0)),IF(OR(IFERROR(_xlpm.current="[Select]",FALSE),IFERROR(_xlpm.goal="[Select]",FALSE),IFERROR(_xlpm.current="",FALSE),IFERROR(_xlpm.goal="",FALSE)),TRUE,FALSE))),FALSE)</f>
        <v>0</v>
      </c>
      <c r="Z2" t="b">
        <f>IFERROR(_xlfn.LET(_xlpm.matchPosition,MATCH(E2&amp;"Yes",$H$2:$H$247,0),_xlpm.timescale,INDEX($L$2:$L$247,_xlpm.matchPosition),IF(OR(_xlpm.timescale=$AH$4,_xlpm.timescale=$AI$4),ISBLANK(INDEX($M$2:$M$247,_xlpm.matchPosition)))),FALSE)</f>
        <v>0</v>
      </c>
      <c r="AA2" s="177" t="str" cm="1">
        <f t="array" ref="AA2">_xlfn.LET(
_xlpm.currentText,IF(OR(O2,P2),"- Please select exactly one current practice (or 'Not applicable')",""),
_xlpm.goalsText,IF(T2,"- Please select exactly one goal",""),
_xlpm.insufficientGoal,IF(U2,"- Note: selected goal is at same or lower level than current state",""),
_xlpm.naToInadequate,IF(V2,"- Note: selected goal is inadequate",""),
_xlpm.customGoalButNoDescription,IF(X2,"- Please provide a description for your custom state in column F",""),
_xlpm.customGoalButNoMaturitySpecified,IF(Y2,"- Please select a maturity level for custom state",""),
_xlpm.goalButNoTimescale,IF(W2,"- Please use the 'Improvement timescale' field to indicate how quickly improvement is planned for",""),
_xlpm.timescaleButNoAction,IF(Z2,"- Please indicate what actions you intend to take to improve within the " &amp; LOWER(L2),""),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c r="AH2" t="s">
        <v>39</v>
      </c>
    </row>
    <row r="3" spans="1:37" ht="57" customHeight="1">
      <c r="A3" s="16"/>
      <c r="B3" s="75"/>
      <c r="C3" s="180"/>
      <c r="D3" s="9" t="s">
        <v>123</v>
      </c>
      <c r="E3" s="9" t="str">
        <f>LEFT(D3,FIND("(",D3)-1)</f>
        <v>PR1</v>
      </c>
      <c r="F3" s="13" t="s">
        <v>124</v>
      </c>
      <c r="G3" s="13" t="str">
        <f t="shared" ref="G3:G50" si="4">$E3&amp;J3</f>
        <v>PR1</v>
      </c>
      <c r="H3" s="13" t="str">
        <f t="shared" ref="H3:H50" si="5">$E3&amp;K3</f>
        <v>PR1</v>
      </c>
      <c r="I3" s="92" t="s">
        <v>42</v>
      </c>
      <c r="J3" s="148"/>
      <c r="K3" s="148"/>
      <c r="L3" s="148"/>
      <c r="M3" s="148"/>
      <c r="N3" s="148"/>
      <c r="O3" s="25" t="b">
        <f t="shared" ref="O3" si="6">IF(COUNTIFS(J$2:J$247,"Yes",$E$2:$E$247,$E3)=0,TRUE,FALSE)</f>
        <v>1</v>
      </c>
      <c r="P3" s="25" t="b">
        <f>IF(COUNTIFS(J$2:J$247,"Yes",$E$2:$E$247,$E3)&gt;1,TRUE,FALSE)</f>
        <v>0</v>
      </c>
      <c r="Q3" t="b">
        <f>IF(COUNTIFS(K$2:K$247,"Yes",$E$2:$E$247,$E3)=0,TRUE,FALSE)</f>
        <v>1</v>
      </c>
      <c r="R3" t="b">
        <f>IF(K3="Yes",IF(ISBLANK(L3),TRUE,FALSE),FALSE)</f>
        <v>0</v>
      </c>
      <c r="S3" t="b">
        <f>IF(OR(L3="Next Year",L3="Next Two Years"),IF(ISBLANK(M3),TRUE,FALSE),FALSE)</f>
        <v>0</v>
      </c>
      <c r="T3" s="25" t="b">
        <f>IF(COUNTIFS(K$2:K$247,"Yes",$E$2:$E$247,$E3)&gt;1,TRUE,FALSE)</f>
        <v>0</v>
      </c>
      <c r="U3" t="b">
        <f t="shared" ref="U3:U50" si="7">IFERROR(_xlfn.LET(_xlpm.current,INDEX($I$2:$I$241,MATCH($E3&amp;"Yes",$G$2:$G$241,0)),_xlpm.goal,INDEX($I$2:$I$241,MATCH($E3&amp;"Yes",$H$2:$H$241,0)),IF(OR(_xlpm.current = "[Select]", _xlpm.goal = "[Select]"),FALSE,IF(OR(AND(_xlpm.current&lt;&gt;"n/a",_xlpm.goal="Inadequate"), AND(_xlpm.goal = "Adequate", OR(_xlpm.current = "Adequate", _xlpm.current = "Optimal ")), AND(_xlpm.current = "Optimal ", _xlpm.goal &lt;&gt; 0)),TRUE,FALSE))),FALSE)</f>
        <v>0</v>
      </c>
      <c r="V3" t="b">
        <f>IFERROR(_xlfn.LET(_xlpm.current,INDEX($I$2:$I$252,MATCH($E3&amp;"Yes",$G$2:$G$252,0)),_xlfn.LET(_xlpm.goal,INDEX($I$2:$I$252,MATCH($E3&amp;"Yes",$H$2:$H$252,0)),IF(AND(_xlpm.current="n/a",_xlpm.goal="Inadequate"),TRUE,FALSE))),FALSE)</f>
        <v>0</v>
      </c>
      <c r="W3" t="b">
        <f t="shared" ref="W3" si="8">IFERROR(INDEX($L$2:$L$247,MATCH(E3&amp;"Yes",$H$2:$H$247,0))=0,FALSE)</f>
        <v>0</v>
      </c>
      <c r="X3" t="b">
        <f t="shared" si="2"/>
        <v>0</v>
      </c>
      <c r="Y3" t="b">
        <f t="shared" si="3"/>
        <v>0</v>
      </c>
      <c r="Z3" t="b">
        <f>IFERROR(_xlfn.LET(_xlpm.matchPosition,MATCH(E3&amp;"Yes",$H$2:$H$247,0),_xlpm.timescale,INDEX($L$2:$L$247,_xlpm.matchPosition),IF(OR(_xlpm.timescale=$AH$4,_xlpm.timescale=$AI$4),ISBLANK(INDEX($M$2:$M$247,_xlpm.matchPosition)))),FALSE)</f>
        <v>0</v>
      </c>
      <c r="AA3" s="177"/>
    </row>
    <row r="4" spans="1:37" ht="55.5" customHeight="1">
      <c r="A4" s="16"/>
      <c r="B4" s="75"/>
      <c r="C4" s="180"/>
      <c r="D4" s="9" t="s">
        <v>125</v>
      </c>
      <c r="E4" s="9" t="str">
        <f t="shared" ref="E4:E7" si="9">LEFT(D4,FIND("(",D4)-1)</f>
        <v>PR1</v>
      </c>
      <c r="F4" s="13" t="s">
        <v>126</v>
      </c>
      <c r="G4" s="13" t="str">
        <f t="shared" si="4"/>
        <v>PR1</v>
      </c>
      <c r="H4" s="13" t="str">
        <f t="shared" si="5"/>
        <v>PR1</v>
      </c>
      <c r="I4" s="92" t="s">
        <v>42</v>
      </c>
      <c r="J4" s="148"/>
      <c r="K4" s="148"/>
      <c r="L4" s="148"/>
      <c r="M4" s="148"/>
      <c r="N4" s="148"/>
      <c r="O4" s="25" t="b">
        <f t="shared" ref="O4:O48" si="10">IF(COUNTIFS(J$2:J$247,"Yes",$E$2:$E$247,$E4)=0,TRUE,FALSE)</f>
        <v>1</v>
      </c>
      <c r="P4" s="25" t="b">
        <f t="shared" ref="P4:P48" si="11">IF(COUNTIFS(J$2:J$247,"Yes",$E$2:$E$247,$E4)&gt;1,TRUE,FALSE)</f>
        <v>0</v>
      </c>
      <c r="Q4" s="25" t="b">
        <f t="shared" ref="Q4:Q48" si="12">IF(COUNTIFS(K$2:K$247,"Yes",$E$2:$E$247,$E4)=0,TRUE,FALSE)</f>
        <v>1</v>
      </c>
      <c r="R4" s="25" t="b">
        <f t="shared" ref="R4:R50" si="13">IF(K4="Yes",IF(ISBLANK(L4),TRUE,FALSE),FALSE)</f>
        <v>0</v>
      </c>
      <c r="S4" s="25" t="b">
        <f t="shared" ref="S4:S50" si="14">IF(OR(L4="Next Year",L4="Next Two Years"),IF(ISBLANK(M4),TRUE,FALSE),FALSE)</f>
        <v>0</v>
      </c>
      <c r="T4" s="25" t="b">
        <f t="shared" ref="T4:T48" si="15">IF(COUNTIFS(K$2:K$247,"Yes",$E$2:$E$247,$E4)&gt;1,TRUE,FALSE)</f>
        <v>0</v>
      </c>
      <c r="U4" t="b">
        <f t="shared" si="7"/>
        <v>0</v>
      </c>
      <c r="V4" t="b">
        <f t="shared" ref="V4:V48" si="16">IFERROR(_xlfn.LET(_xlpm.current,INDEX($I$2:$I$252,MATCH($E4&amp;"Yes",$G$2:$G$252,0)),_xlfn.LET(_xlpm.goal,INDEX($I$2:$I$252,MATCH($E4&amp;"Yes",$H$2:$H$252,0)),IF(AND(_xlpm.current="n/a",_xlpm.goal="Inadequate"),TRUE,FALSE))),FALSE)</f>
        <v>0</v>
      </c>
      <c r="W4" s="25" t="b">
        <f t="shared" ref="W4:W48" si="17">IFERROR(INDEX($L$2:$L$247,MATCH(E4&amp;"Yes",$H$2:$H$247,0))=0,FALSE)</f>
        <v>0</v>
      </c>
      <c r="X4" t="b">
        <f t="shared" si="2"/>
        <v>0</v>
      </c>
      <c r="Y4" t="b">
        <f t="shared" si="3"/>
        <v>0</v>
      </c>
      <c r="Z4" s="25" t="b">
        <f t="shared" ref="Z4:Z48" si="18">IFERROR(_xlfn.LET(_xlpm.matchPosition,MATCH(E4&amp;"Yes",$H$2:$H$247,0),_xlpm.timescale,INDEX($L$2:$L$247,_xlpm.matchPosition),IF(OR(_xlpm.timescale=$AH$4,_xlpm.timescale=$AI$4),ISBLANK(INDEX($M$2:$M$247,_xlpm.matchPosition)))),FALSE)</f>
        <v>0</v>
      </c>
      <c r="AA4" s="177"/>
      <c r="AH4" t="s">
        <v>45</v>
      </c>
      <c r="AI4" t="s">
        <v>46</v>
      </c>
      <c r="AJ4" t="s">
        <v>47</v>
      </c>
      <c r="AK4" t="s">
        <v>48</v>
      </c>
    </row>
    <row r="5" spans="1:37" ht="72.650000000000006" customHeight="1">
      <c r="A5" s="16"/>
      <c r="B5" s="75"/>
      <c r="C5" s="180"/>
      <c r="D5" s="9" t="s">
        <v>127</v>
      </c>
      <c r="E5" s="9" t="str">
        <f t="shared" si="9"/>
        <v>PR1</v>
      </c>
      <c r="F5" s="13" t="s">
        <v>128</v>
      </c>
      <c r="G5" s="13" t="str">
        <f t="shared" si="4"/>
        <v>PR1</v>
      </c>
      <c r="H5" s="13" t="str">
        <f t="shared" si="5"/>
        <v>PR1</v>
      </c>
      <c r="I5" s="93" t="s">
        <v>69</v>
      </c>
      <c r="J5" s="148"/>
      <c r="K5" s="148"/>
      <c r="L5" s="148"/>
      <c r="M5" s="148"/>
      <c r="N5" s="148"/>
      <c r="O5" s="25" t="b">
        <f t="shared" si="10"/>
        <v>1</v>
      </c>
      <c r="P5" s="25" t="b">
        <f t="shared" si="11"/>
        <v>0</v>
      </c>
      <c r="Q5" s="25" t="b">
        <f t="shared" si="12"/>
        <v>1</v>
      </c>
      <c r="R5" s="25" t="b">
        <f t="shared" si="13"/>
        <v>0</v>
      </c>
      <c r="S5" s="25" t="b">
        <f t="shared" si="14"/>
        <v>0</v>
      </c>
      <c r="T5" s="25" t="b">
        <f t="shared" si="15"/>
        <v>0</v>
      </c>
      <c r="U5" t="b">
        <f t="shared" si="7"/>
        <v>0</v>
      </c>
      <c r="V5" t="b">
        <f t="shared" si="16"/>
        <v>0</v>
      </c>
      <c r="W5" s="25" t="b">
        <f t="shared" si="17"/>
        <v>0</v>
      </c>
      <c r="X5" t="b">
        <f t="shared" si="2"/>
        <v>0</v>
      </c>
      <c r="Y5" t="b">
        <f t="shared" si="3"/>
        <v>0</v>
      </c>
      <c r="Z5" s="25" t="b">
        <f t="shared" si="18"/>
        <v>0</v>
      </c>
      <c r="AA5" s="177"/>
    </row>
    <row r="6" spans="1:37" ht="104.5" customHeight="1">
      <c r="A6" s="16"/>
      <c r="B6" s="75"/>
      <c r="C6" s="180"/>
      <c r="D6" s="9" t="s">
        <v>129</v>
      </c>
      <c r="E6" s="9" t="str">
        <f t="shared" si="9"/>
        <v>PR1</v>
      </c>
      <c r="F6" s="13" t="s">
        <v>130</v>
      </c>
      <c r="G6" s="13" t="str">
        <f t="shared" si="4"/>
        <v>PR1</v>
      </c>
      <c r="H6" s="13" t="str">
        <f t="shared" si="5"/>
        <v>PR1</v>
      </c>
      <c r="I6" s="93" t="s">
        <v>69</v>
      </c>
      <c r="J6" s="148"/>
      <c r="K6" s="148"/>
      <c r="L6" s="148"/>
      <c r="M6" s="148"/>
      <c r="N6" s="148"/>
      <c r="O6" s="25" t="b">
        <f t="shared" si="10"/>
        <v>1</v>
      </c>
      <c r="P6" s="25" t="b">
        <f t="shared" si="11"/>
        <v>0</v>
      </c>
      <c r="Q6" s="25" t="b">
        <f t="shared" si="12"/>
        <v>1</v>
      </c>
      <c r="R6" s="25" t="b">
        <f t="shared" si="13"/>
        <v>0</v>
      </c>
      <c r="S6" s="25" t="b">
        <f t="shared" si="14"/>
        <v>0</v>
      </c>
      <c r="T6" s="25" t="b">
        <f t="shared" si="15"/>
        <v>0</v>
      </c>
      <c r="U6" t="b">
        <f t="shared" si="7"/>
        <v>0</v>
      </c>
      <c r="V6" t="b">
        <f t="shared" si="16"/>
        <v>0</v>
      </c>
      <c r="W6" s="25" t="b">
        <f t="shared" si="17"/>
        <v>0</v>
      </c>
      <c r="X6" t="b">
        <f t="shared" si="2"/>
        <v>0</v>
      </c>
      <c r="Y6" t="b">
        <f t="shared" si="3"/>
        <v>0</v>
      </c>
      <c r="Z6" s="25" t="b">
        <f t="shared" si="18"/>
        <v>0</v>
      </c>
      <c r="AA6" s="177"/>
    </row>
    <row r="7" spans="1:37" ht="72.650000000000006" customHeight="1">
      <c r="A7" s="16"/>
      <c r="B7" s="75"/>
      <c r="C7" s="180"/>
      <c r="D7" s="4" t="s">
        <v>131</v>
      </c>
      <c r="E7" s="9" t="str">
        <f t="shared" si="9"/>
        <v>PR1</v>
      </c>
      <c r="F7" s="13" t="s">
        <v>132</v>
      </c>
      <c r="G7" s="13" t="str">
        <f t="shared" si="4"/>
        <v>PR1</v>
      </c>
      <c r="H7" s="13" t="str">
        <f t="shared" si="5"/>
        <v>PR1</v>
      </c>
      <c r="I7" s="151" t="s">
        <v>53</v>
      </c>
      <c r="J7" s="148"/>
      <c r="K7" s="148"/>
      <c r="L7" s="148"/>
      <c r="M7" s="148"/>
      <c r="N7" s="148"/>
      <c r="O7" s="25" t="b">
        <f t="shared" si="10"/>
        <v>1</v>
      </c>
      <c r="P7" s="25" t="b">
        <f t="shared" si="11"/>
        <v>0</v>
      </c>
      <c r="Q7" s="25" t="b">
        <f t="shared" si="12"/>
        <v>1</v>
      </c>
      <c r="R7" s="25" t="b">
        <f t="shared" si="13"/>
        <v>0</v>
      </c>
      <c r="S7" s="25" t="b">
        <f t="shared" si="14"/>
        <v>0</v>
      </c>
      <c r="T7" s="25" t="b">
        <f t="shared" si="15"/>
        <v>0</v>
      </c>
      <c r="U7" t="b">
        <f t="shared" si="7"/>
        <v>0</v>
      </c>
      <c r="V7" t="b">
        <f t="shared" si="16"/>
        <v>0</v>
      </c>
      <c r="W7" s="25" t="b">
        <f t="shared" si="17"/>
        <v>0</v>
      </c>
      <c r="X7" t="b">
        <f t="shared" si="2"/>
        <v>0</v>
      </c>
      <c r="Y7" t="b">
        <f t="shared" si="3"/>
        <v>0</v>
      </c>
      <c r="Z7" s="25" t="b">
        <f t="shared" si="18"/>
        <v>0</v>
      </c>
      <c r="AA7" s="177"/>
    </row>
    <row r="8" spans="1:37" ht="46.5" customHeight="1">
      <c r="A8" s="16"/>
      <c r="B8" s="75"/>
      <c r="C8" s="180"/>
      <c r="D8" s="4" t="s">
        <v>133</v>
      </c>
      <c r="E8" s="9" t="str">
        <f t="shared" ref="E8:E9" si="19">LEFT(D8,FIND("(",D8)-1)</f>
        <v>PR1</v>
      </c>
      <c r="F8" s="158" t="s">
        <v>55</v>
      </c>
      <c r="G8" s="13" t="str">
        <f t="shared" si="4"/>
        <v>PR1</v>
      </c>
      <c r="H8" s="13" t="str">
        <f t="shared" si="5"/>
        <v>PR1</v>
      </c>
      <c r="I8" s="159" t="s">
        <v>56</v>
      </c>
      <c r="J8" s="148"/>
      <c r="K8" s="148"/>
      <c r="L8" s="148"/>
      <c r="M8" s="148"/>
      <c r="N8" s="148"/>
      <c r="O8" t="b">
        <f t="shared" ref="O8:O9" si="20">IF(COUNTIFS(J$2:J$241,"Yes",$E$2:$E$241,$E8)=0,TRUE,FALSE)</f>
        <v>1</v>
      </c>
      <c r="P8" t="b">
        <f t="shared" ref="P8:P9" si="21">IF(COUNTIFS(J$2:J$241,"Yes",$E$2:$E$241,$E8)&gt;1,TRUE,FALSE)</f>
        <v>0</v>
      </c>
      <c r="Q8" t="b">
        <f t="shared" ref="Q8:Q9" si="22">IF(COUNTIFS(K$2:K$241,"Yes",$E$2:$E$241,$E8)=0,TRUE,FALSE)</f>
        <v>1</v>
      </c>
      <c r="R8" t="b">
        <f t="shared" si="13"/>
        <v>0</v>
      </c>
      <c r="S8" t="b">
        <f t="shared" si="14"/>
        <v>0</v>
      </c>
      <c r="T8" t="b">
        <f t="shared" ref="T8:T9" si="23">IF(COUNTIFS(K$2:K$241,"Yes",$E$2:$E$241,$E8)&gt;1,TRUE,FALSE)</f>
        <v>0</v>
      </c>
      <c r="U8" t="b">
        <f t="shared" si="7"/>
        <v>0</v>
      </c>
      <c r="V8" t="b">
        <f t="shared" ref="V8:V9" si="24">IFERROR(_xlfn.LET(_xlpm.current,INDEX($I$2:$I$241,MATCH($E8&amp;"Yes",$G$2:$G$241,0)),_xlfn.LET(_xlpm.goal,INDEX($I$2:$I$241,MATCH($E8&amp;"Yes",$H$2:$H$241,0)),IF(AND(_xlpm.current="n/a",_xlpm.goal="Inadequate"),TRUE,FALSE))),FALSE)</f>
        <v>0</v>
      </c>
      <c r="W8" t="b">
        <f t="shared" ref="W8:W9" si="25">IFERROR(INDEX($L$2:$L$241,MATCH(E8&amp;"Yes",$H$2:$H$241,0))=0,FALSE)</f>
        <v>0</v>
      </c>
      <c r="X8" t="b">
        <f t="shared" ref="X8:X9" si="26">IFERROR(_xlfn.LET(_xlpm.current,INDEX($F$2:$F$241,MATCH($E8&amp;"Yes",$G$2:$G$241,0)),_xlfn.LET(_xlpm.goal,INDEX($F$2:$F$241,MATCH($E8&amp;"Yes",$H$2:$H$241,0)),IF(OR(IFERROR(_xlpm.current="Custom [Overwrite this text if selected]",FALSE),IFERROR(_xlpm.goal="Custom [Overwrite this text if selected]",FALSE),IFERROR(_xlpm.current="",FALSE),IFERROR(_xlpm.goal="",FALSE)),TRUE,FALSE))),FALSE)</f>
        <v>0</v>
      </c>
      <c r="Y8" t="b">
        <f t="shared" ref="Y8:Y9" si="27">IFERROR(_xlfn.LET(_xlpm.current,INDEX($I$2:$I$241,MATCH($E8&amp;"Yes",$G$2:$G$241,0)),_xlfn.LET(_xlpm.goal,INDEX($I$2:$I$241,MATCH($E8&amp;"Yes",$H$2:$H$241,0)),IF(OR(IFERROR(_xlpm.current="[Select]",FALSE),IFERROR(_xlpm.goal="[Select]",FALSE),IFERROR(_xlpm.current="",FALSE),IFERROR(_xlpm.goal="",FALSE)),TRUE,FALSE))),FALSE)</f>
        <v>0</v>
      </c>
      <c r="Z8" t="b">
        <f>IFERROR(_xlfn.LET(_xlpm.matchPosition,MATCH(E8&amp;"Yes",$H$2:$H$241,0),_xlpm.timescale,INDEX($L$2:$L$241,_xlpm.matchPosition),IF(OR(_xlpm.timescale=$AH$4,_xlpm.timescale=$AI$4),ISBLANK(INDEX($M$2:$M$241,_xlpm.matchPosition)))),FALSE)</f>
        <v>0</v>
      </c>
      <c r="AA8" s="177"/>
    </row>
    <row r="9" spans="1:37" ht="46.5" customHeight="1">
      <c r="A9" s="43"/>
      <c r="B9" s="77"/>
      <c r="C9" s="181"/>
      <c r="D9" s="4" t="s">
        <v>134</v>
      </c>
      <c r="E9" s="9" t="str">
        <f t="shared" si="19"/>
        <v>PR1</v>
      </c>
      <c r="F9" s="156" t="s">
        <v>55</v>
      </c>
      <c r="G9" s="13" t="str">
        <f t="shared" si="4"/>
        <v>PR1</v>
      </c>
      <c r="H9" s="13" t="str">
        <f t="shared" si="5"/>
        <v>PR1</v>
      </c>
      <c r="I9" s="157" t="s">
        <v>56</v>
      </c>
      <c r="J9" s="149"/>
      <c r="K9" s="149"/>
      <c r="L9" s="149"/>
      <c r="M9" s="149"/>
      <c r="N9" s="149"/>
      <c r="O9" s="26" t="b">
        <f t="shared" si="20"/>
        <v>1</v>
      </c>
      <c r="P9" s="26" t="b">
        <f t="shared" si="21"/>
        <v>0</v>
      </c>
      <c r="Q9" s="26" t="b">
        <f t="shared" si="22"/>
        <v>1</v>
      </c>
      <c r="R9" s="26" t="b">
        <f t="shared" si="13"/>
        <v>0</v>
      </c>
      <c r="S9" s="26" t="b">
        <f t="shared" si="14"/>
        <v>0</v>
      </c>
      <c r="T9" s="26" t="b">
        <f t="shared" si="23"/>
        <v>0</v>
      </c>
      <c r="U9" s="26" t="b">
        <f t="shared" si="7"/>
        <v>0</v>
      </c>
      <c r="V9" s="26" t="b">
        <f t="shared" si="24"/>
        <v>0</v>
      </c>
      <c r="W9" s="26" t="b">
        <f t="shared" si="25"/>
        <v>0</v>
      </c>
      <c r="X9" s="26" t="b">
        <f t="shared" si="26"/>
        <v>0</v>
      </c>
      <c r="Y9" s="26" t="b">
        <f t="shared" si="27"/>
        <v>0</v>
      </c>
      <c r="Z9" s="26" t="b">
        <f>IFERROR(_xlfn.LET(_xlpm.matchPosition,MATCH(E9&amp;"Yes",$H$2:$H$241,0),_xlpm.timescale,INDEX($L$2:$L$241,_xlpm.matchPosition),IF(OR(_xlpm.timescale=$AH$4,_xlpm.timescale=$AI$4),ISBLANK(INDEX($M$2:$M$241,_xlpm.matchPosition)))),FALSE)</f>
        <v>0</v>
      </c>
      <c r="AA9" s="178"/>
    </row>
    <row r="10" spans="1:37" ht="26.5" customHeight="1">
      <c r="A10" s="42" t="s">
        <v>135</v>
      </c>
      <c r="B10" s="76" t="s">
        <v>120</v>
      </c>
      <c r="C10" s="179" t="s">
        <v>136</v>
      </c>
      <c r="D10" s="97" t="s">
        <v>137</v>
      </c>
      <c r="E10" s="97" t="str">
        <f t="shared" ref="E10:E50" si="28">LEFT(D10,FIND("(",D10)-1)</f>
        <v>PR2</v>
      </c>
      <c r="F10" s="31" t="s">
        <v>37</v>
      </c>
      <c r="G10" s="13" t="str">
        <f t="shared" si="4"/>
        <v>PR2</v>
      </c>
      <c r="H10" s="13" t="str">
        <f t="shared" si="5"/>
        <v>PR2</v>
      </c>
      <c r="I10" s="154" t="s">
        <v>38</v>
      </c>
      <c r="J10" s="155"/>
      <c r="K10" s="155"/>
      <c r="L10" s="155"/>
      <c r="M10" s="155"/>
      <c r="N10" s="155"/>
      <c r="O10" s="32" t="b">
        <f t="shared" si="10"/>
        <v>1</v>
      </c>
      <c r="P10" s="32" t="b">
        <f t="shared" si="11"/>
        <v>0</v>
      </c>
      <c r="Q10" s="32" t="b">
        <f t="shared" si="12"/>
        <v>1</v>
      </c>
      <c r="R10" s="32" t="b">
        <f t="shared" si="13"/>
        <v>0</v>
      </c>
      <c r="S10" s="32" t="b">
        <f t="shared" si="14"/>
        <v>0</v>
      </c>
      <c r="T10" s="32" t="b">
        <f t="shared" si="15"/>
        <v>0</v>
      </c>
      <c r="U10" s="160" t="b">
        <f t="shared" si="7"/>
        <v>0</v>
      </c>
      <c r="V10" s="160" t="b">
        <f t="shared" si="16"/>
        <v>0</v>
      </c>
      <c r="W10" s="32" t="b">
        <f t="shared" si="17"/>
        <v>0</v>
      </c>
      <c r="X10" s="160" t="b">
        <f>IFERROR(_xlfn.LET(_xlpm.current,INDEX($F$2:$F$241,MATCH($E10&amp;"Yes",$G$2:$G$241,0)),_xlfn.LET(_xlpm.goal,INDEX($F$2:$F$241,MATCH($E10&amp;"Yes",$H$2:$H$241,0)),IF(OR(IFERROR(_xlpm.current="Custom [Overwrite this text if selected]",FALSE),IFERROR(_xlpm.goal="Custom [Overwrite this text if selected]",FALSE),IFERROR(_xlpm.current="",FALSE),IFERROR(_xlpm.goal="",FALSE)),TRUE,FALSE))),FALSE)</f>
        <v>0</v>
      </c>
      <c r="Y10" s="160" t="b">
        <f>IFERROR(_xlfn.LET(_xlpm.current,INDEX($I$2:$I$241,MATCH($E10&amp;"Yes",$G$2:$G$241,0)),_xlfn.LET(_xlpm.goal,INDEX($I$2:$I$241,MATCH($E10&amp;"Yes",$H$2:$H$241,0)),IF(OR(IFERROR(_xlpm.current="[Select]",FALSE),IFERROR(_xlpm.goal="[Select]",FALSE),IFERROR(_xlpm.current="",FALSE),IFERROR(_xlpm.goal="",FALSE)),TRUE,FALSE))),FALSE)</f>
        <v>0</v>
      </c>
      <c r="Z10" s="32" t="b">
        <f t="shared" si="18"/>
        <v>0</v>
      </c>
      <c r="AA10" s="176" t="str" cm="1">
        <f t="array" ref="AA10">_xlfn.LET(
_xlpm.currentText,IF(OR(O10,P10),"- Please select exactly one current practice (or 'Not applicable')",""),
_xlpm.goalsText,IF(T10,"- Please select exactly one goal",""),
_xlpm.insufficientGoal,IF(U10,"- Note: selected goal is at same or lower level than current state",""),
_xlpm.naToInadequate,IF(V10,"- Note: selected goal is inadequate",""),
_xlpm.customGoalButNoDescription,IF(X10,"- Please provide a description for your custom state in column F",""),
_xlpm.customGoalButNoMaturitySpecified,IF(Y10,"- Please select a maturity level for custom state",""),
_xlpm.goalButNoTimescale,IF(W10,"- Please use the 'Improvement timescale' field to indicate how quickly improvement is planned for",""),
_xlpm.timescaleButNoAction,IF(Z10,"- Please indicate what actions you intend to take to improve within the " &amp; LOWER(L10),""),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1" spans="1:37" ht="53.15" customHeight="1">
      <c r="A11" s="16"/>
      <c r="B11" s="75"/>
      <c r="C11" s="180"/>
      <c r="D11" s="4" t="s">
        <v>138</v>
      </c>
      <c r="E11" s="4" t="str">
        <f t="shared" ref="E11" si="29">LEFT(D11,FIND("(",D11)-1)</f>
        <v>PR2</v>
      </c>
      <c r="F11" s="13" t="s">
        <v>139</v>
      </c>
      <c r="G11" s="13" t="str">
        <f t="shared" si="4"/>
        <v>PR2</v>
      </c>
      <c r="H11" s="13" t="str">
        <f t="shared" si="5"/>
        <v>PR2</v>
      </c>
      <c r="I11" s="92" t="s">
        <v>42</v>
      </c>
      <c r="J11" s="148"/>
      <c r="K11" s="148"/>
      <c r="L11" s="148"/>
      <c r="M11" s="148"/>
      <c r="N11" s="148"/>
      <c r="O11" s="25" t="b">
        <f t="shared" ref="O11" si="30">IF(COUNTIFS(J$2:J$247,"Yes",$E$2:$E$247,$E11)=0,TRUE,FALSE)</f>
        <v>1</v>
      </c>
      <c r="P11" s="25" t="b">
        <f t="shared" ref="P11" si="31">IF(COUNTIFS(J$2:J$247,"Yes",$E$2:$E$247,$E11)&gt;1,TRUE,FALSE)</f>
        <v>0</v>
      </c>
      <c r="Q11" s="25" t="b">
        <f t="shared" ref="Q11" si="32">IF(COUNTIFS(K$2:K$247,"Yes",$E$2:$E$247,$E11)=0,TRUE,FALSE)</f>
        <v>1</v>
      </c>
      <c r="R11" s="25" t="b">
        <f t="shared" ref="R11" si="33">IF(K11="Yes",IF(ISBLANK(L11),TRUE,FALSE),FALSE)</f>
        <v>0</v>
      </c>
      <c r="S11" s="25" t="b">
        <f t="shared" ref="S11" si="34">IF(OR(L11="Next Year",L11="Next Two Years"),IF(ISBLANK(M11),TRUE,FALSE),FALSE)</f>
        <v>0</v>
      </c>
      <c r="T11" s="25" t="b">
        <f t="shared" ref="T11" si="35">IF(COUNTIFS(K$2:K$247,"Yes",$E$2:$E$247,$E11)&gt;1,TRUE,FALSE)</f>
        <v>0</v>
      </c>
      <c r="U11" t="b">
        <f t="shared" si="7"/>
        <v>0</v>
      </c>
      <c r="V11" t="b">
        <f t="shared" si="16"/>
        <v>0</v>
      </c>
      <c r="W11" s="25" t="b">
        <f t="shared" ref="W11" si="36">IFERROR(INDEX($L$2:$L$247,MATCH(E11&amp;"Yes",$H$2:$H$247,0))=0,FALSE)</f>
        <v>0</v>
      </c>
      <c r="X11" t="b">
        <f>IFERROR(_xlfn.LET(_xlpm.current,INDEX($F$2:$F$241,MATCH($E11&amp;"Yes",$G$2:$G$241,0)),_xlfn.LET(_xlpm.goal,INDEX($F$2:$F$241,MATCH($E11&amp;"Yes",$H$2:$H$241,0)),IF(OR(IFERROR(_xlpm.current="Custom [Overwrite this text if selected]",FALSE),IFERROR(_xlpm.goal="Custom [Overwrite this text if selected]",FALSE),IFERROR(_xlpm.current="",FALSE),IFERROR(_xlpm.goal="",FALSE)),TRUE,FALSE))),FALSE)</f>
        <v>0</v>
      </c>
      <c r="Y11" t="b">
        <f>IFERROR(_xlfn.LET(_xlpm.current,INDEX($I$2:$I$241,MATCH($E11&amp;"Yes",$G$2:$G$241,0)),_xlfn.LET(_xlpm.goal,INDEX($I$2:$I$241,MATCH($E11&amp;"Yes",$H$2:$H$241,0)),IF(OR(IFERROR(_xlpm.current="[Select]",FALSE),IFERROR(_xlpm.goal="[Select]",FALSE),IFERROR(_xlpm.current="",FALSE),IFERROR(_xlpm.goal="",FALSE)),TRUE,FALSE))),FALSE)</f>
        <v>0</v>
      </c>
      <c r="Z11" s="25" t="b">
        <f t="shared" ref="Z11" si="37">IFERROR(_xlfn.LET(_xlpm.matchPosition,MATCH(E11&amp;"Yes",$H$2:$H$247,0),_xlpm.timescale,INDEX($L$2:$L$247,_xlpm.matchPosition),IF(OR(_xlpm.timescale=$AH$4,_xlpm.timescale=$AI$4),ISBLANK(INDEX($M$2:$M$247,_xlpm.matchPosition)))),FALSE)</f>
        <v>0</v>
      </c>
      <c r="AA11" s="177"/>
    </row>
    <row r="12" spans="1:37" ht="69" customHeight="1">
      <c r="A12" s="16"/>
      <c r="B12" s="75"/>
      <c r="C12" s="180"/>
      <c r="D12" s="4" t="s">
        <v>140</v>
      </c>
      <c r="E12" s="4" t="str">
        <f t="shared" si="28"/>
        <v>PR2</v>
      </c>
      <c r="F12" s="13" t="s">
        <v>141</v>
      </c>
      <c r="G12" s="13" t="str">
        <f t="shared" si="4"/>
        <v>PR2</v>
      </c>
      <c r="H12" s="13" t="str">
        <f t="shared" si="5"/>
        <v>PR2</v>
      </c>
      <c r="I12" s="92" t="s">
        <v>42</v>
      </c>
      <c r="J12" s="148"/>
      <c r="K12" s="148"/>
      <c r="L12" s="148"/>
      <c r="M12" s="148"/>
      <c r="N12" s="148"/>
      <c r="O12" s="25" t="b">
        <f t="shared" si="10"/>
        <v>1</v>
      </c>
      <c r="P12" s="25" t="b">
        <f t="shared" si="11"/>
        <v>0</v>
      </c>
      <c r="Q12" s="25" t="b">
        <f t="shared" si="12"/>
        <v>1</v>
      </c>
      <c r="R12" s="25" t="b">
        <f t="shared" si="13"/>
        <v>0</v>
      </c>
      <c r="S12" s="25" t="b">
        <f t="shared" si="14"/>
        <v>0</v>
      </c>
      <c r="T12" s="25" t="b">
        <f t="shared" si="15"/>
        <v>0</v>
      </c>
      <c r="U12" t="b">
        <f t="shared" si="7"/>
        <v>0</v>
      </c>
      <c r="V12" t="b">
        <f t="shared" si="16"/>
        <v>0</v>
      </c>
      <c r="W12" s="25" t="b">
        <f t="shared" si="17"/>
        <v>0</v>
      </c>
      <c r="X12" t="b">
        <f>IFERROR(_xlfn.LET(_xlpm.current,INDEX($F$2:$F$241,MATCH($E12&amp;"Yes",$G$2:$G$241,0)),_xlfn.LET(_xlpm.goal,INDEX($F$2:$F$241,MATCH($E12&amp;"Yes",$H$2:$H$241,0)),IF(OR(IFERROR(_xlpm.current="Custom [Overwrite this text if selected]",FALSE),IFERROR(_xlpm.goal="Custom [Overwrite this text if selected]",FALSE),IFERROR(_xlpm.current="",FALSE),IFERROR(_xlpm.goal="",FALSE)),TRUE,FALSE))),FALSE)</f>
        <v>0</v>
      </c>
      <c r="Y12" t="b">
        <f>IFERROR(_xlfn.LET(_xlpm.current,INDEX($I$2:$I$241,MATCH($E12&amp;"Yes",$G$2:$G$241,0)),_xlfn.LET(_xlpm.goal,INDEX($I$2:$I$241,MATCH($E12&amp;"Yes",$H$2:$H$241,0)),IF(OR(IFERROR(_xlpm.current="[Select]",FALSE),IFERROR(_xlpm.goal="[Select]",FALSE),IFERROR(_xlpm.current="",FALSE),IFERROR(_xlpm.goal="",FALSE)),TRUE,FALSE))),FALSE)</f>
        <v>0</v>
      </c>
      <c r="Z12" s="25" t="b">
        <f t="shared" si="18"/>
        <v>0</v>
      </c>
      <c r="AA12" s="177"/>
    </row>
    <row r="13" spans="1:37" ht="103" customHeight="1">
      <c r="A13" s="16"/>
      <c r="B13" s="75"/>
      <c r="C13" s="180"/>
      <c r="D13" s="4" t="s">
        <v>142</v>
      </c>
      <c r="E13" s="4" t="str">
        <f t="shared" si="28"/>
        <v>PR2</v>
      </c>
      <c r="F13" s="13" t="s">
        <v>143</v>
      </c>
      <c r="G13" s="13" t="str">
        <f t="shared" si="4"/>
        <v>PR2</v>
      </c>
      <c r="H13" s="13" t="str">
        <f t="shared" si="5"/>
        <v>PR2</v>
      </c>
      <c r="I13" s="151" t="s">
        <v>53</v>
      </c>
      <c r="J13" s="148"/>
      <c r="K13" s="148"/>
      <c r="L13" s="148"/>
      <c r="M13" s="148"/>
      <c r="N13" s="148"/>
      <c r="O13" s="25" t="b">
        <f t="shared" si="10"/>
        <v>1</v>
      </c>
      <c r="P13" s="25" t="b">
        <f t="shared" si="11"/>
        <v>0</v>
      </c>
      <c r="Q13" s="25" t="b">
        <f t="shared" si="12"/>
        <v>1</v>
      </c>
      <c r="R13" s="25" t="b">
        <f t="shared" si="13"/>
        <v>0</v>
      </c>
      <c r="S13" s="25" t="b">
        <f t="shared" si="14"/>
        <v>0</v>
      </c>
      <c r="T13" s="25" t="b">
        <f t="shared" si="15"/>
        <v>0</v>
      </c>
      <c r="U13" t="b">
        <f t="shared" si="7"/>
        <v>0</v>
      </c>
      <c r="V13" t="b">
        <f t="shared" si="16"/>
        <v>0</v>
      </c>
      <c r="W13" s="25" t="b">
        <f t="shared" si="17"/>
        <v>0</v>
      </c>
      <c r="X13" t="b">
        <f>IFERROR(_xlfn.LET(_xlpm.current,INDEX($F$2:$F$241,MATCH($E13&amp;"Yes",$G$2:$G$241,0)),_xlfn.LET(_xlpm.goal,INDEX($F$2:$F$241,MATCH($E13&amp;"Yes",$H$2:$H$241,0)),IF(OR(IFERROR(_xlpm.current="Custom [Overwrite this text if selected]",FALSE),IFERROR(_xlpm.goal="Custom [Overwrite this text if selected]",FALSE),IFERROR(_xlpm.current="",FALSE),IFERROR(_xlpm.goal="",FALSE)),TRUE,FALSE))),FALSE)</f>
        <v>0</v>
      </c>
      <c r="Y13" t="b">
        <f>IFERROR(_xlfn.LET(_xlpm.current,INDEX($I$2:$I$241,MATCH($E13&amp;"Yes",$G$2:$G$241,0)),_xlfn.LET(_xlpm.goal,INDEX($I$2:$I$241,MATCH($E13&amp;"Yes",$H$2:$H$241,0)),IF(OR(IFERROR(_xlpm.current="[Select]",FALSE),IFERROR(_xlpm.goal="[Select]",FALSE),IFERROR(_xlpm.current="",FALSE),IFERROR(_xlpm.goal="",FALSE)),TRUE,FALSE))),FALSE)</f>
        <v>0</v>
      </c>
      <c r="Z13" s="25" t="b">
        <f t="shared" si="18"/>
        <v>0</v>
      </c>
      <c r="AA13" s="177"/>
    </row>
    <row r="14" spans="1:37" ht="46.5" customHeight="1">
      <c r="A14" s="16"/>
      <c r="B14" s="75"/>
      <c r="C14" s="180"/>
      <c r="D14" s="4" t="s">
        <v>144</v>
      </c>
      <c r="E14" s="4" t="str">
        <f t="shared" ref="E14:E15" si="38">LEFT(D14,FIND("(",D14)-1)</f>
        <v>PR2</v>
      </c>
      <c r="F14" s="158" t="s">
        <v>55</v>
      </c>
      <c r="G14" s="13" t="str">
        <f t="shared" si="4"/>
        <v>PR2</v>
      </c>
      <c r="H14" s="13" t="str">
        <f t="shared" si="5"/>
        <v>PR2</v>
      </c>
      <c r="I14" s="159" t="s">
        <v>56</v>
      </c>
      <c r="J14" s="148"/>
      <c r="K14" s="148"/>
      <c r="L14" s="148"/>
      <c r="M14" s="148"/>
      <c r="N14" s="148"/>
      <c r="O14" t="b">
        <f t="shared" ref="O14:O15" si="39">IF(COUNTIFS(J$2:J$241,"Yes",$E$2:$E$241,$E14)=0,TRUE,FALSE)</f>
        <v>1</v>
      </c>
      <c r="P14" t="b">
        <f t="shared" ref="P14:P15" si="40">IF(COUNTIFS(J$2:J$241,"Yes",$E$2:$E$241,$E14)&gt;1,TRUE,FALSE)</f>
        <v>0</v>
      </c>
      <c r="Q14" t="b">
        <f t="shared" ref="Q14:Q15" si="41">IF(COUNTIFS(K$2:K$241,"Yes",$E$2:$E$241,$E14)=0,TRUE,FALSE)</f>
        <v>1</v>
      </c>
      <c r="R14" t="b">
        <f t="shared" si="13"/>
        <v>0</v>
      </c>
      <c r="S14" t="b">
        <f t="shared" si="14"/>
        <v>0</v>
      </c>
      <c r="T14" t="b">
        <f t="shared" ref="T14:T15" si="42">IF(COUNTIFS(K$2:K$241,"Yes",$E$2:$E$241,$E14)&gt;1,TRUE,FALSE)</f>
        <v>0</v>
      </c>
      <c r="U14" t="b">
        <f t="shared" si="7"/>
        <v>0</v>
      </c>
      <c r="V14" t="b">
        <f t="shared" ref="V14:V15" si="43">IFERROR(_xlfn.LET(_xlpm.current,INDEX($I$2:$I$241,MATCH($E14&amp;"Yes",$G$2:$G$241,0)),_xlfn.LET(_xlpm.goal,INDEX($I$2:$I$241,MATCH($E14&amp;"Yes",$H$2:$H$241,0)),IF(AND(_xlpm.current="n/a",_xlpm.goal="Inadequate"),TRUE,FALSE))),FALSE)</f>
        <v>0</v>
      </c>
      <c r="W14" t="b">
        <f t="shared" ref="W14:W15" si="44">IFERROR(INDEX($L$2:$L$241,MATCH(E14&amp;"Yes",$H$2:$H$241,0))=0,FALSE)</f>
        <v>0</v>
      </c>
      <c r="X14" t="b">
        <f t="shared" ref="X14:X15" si="45">IFERROR(_xlfn.LET(_xlpm.current,INDEX($F$2:$F$241,MATCH($E14&amp;"Yes",$G$2:$G$241,0)),_xlfn.LET(_xlpm.goal,INDEX($F$2:$F$241,MATCH($E14&amp;"Yes",$H$2:$H$241,0)),IF(OR(IFERROR(_xlpm.current="Custom [Overwrite this text if selected]",FALSE),IFERROR(_xlpm.goal="Custom [Overwrite this text if selected]",FALSE),IFERROR(_xlpm.current="",FALSE),IFERROR(_xlpm.goal="",FALSE)),TRUE,FALSE))),FALSE)</f>
        <v>0</v>
      </c>
      <c r="Y14" t="b">
        <f t="shared" ref="Y14:Y15" si="46">IFERROR(_xlfn.LET(_xlpm.current,INDEX($I$2:$I$241,MATCH($E14&amp;"Yes",$G$2:$G$241,0)),_xlfn.LET(_xlpm.goal,INDEX($I$2:$I$241,MATCH($E14&amp;"Yes",$H$2:$H$241,0)),IF(OR(IFERROR(_xlpm.current="[Select]",FALSE),IFERROR(_xlpm.goal="[Select]",FALSE),IFERROR(_xlpm.current="",FALSE),IFERROR(_xlpm.goal="",FALSE)),TRUE,FALSE))),FALSE)</f>
        <v>0</v>
      </c>
      <c r="Z14" t="b">
        <f>IFERROR(_xlfn.LET(_xlpm.matchPosition,MATCH(E14&amp;"Yes",$H$2:$H$241,0),_xlpm.timescale,INDEX($L$2:$L$241,_xlpm.matchPosition),IF(OR(_xlpm.timescale=$AH$4,_xlpm.timescale=$AI$4),ISBLANK(INDEX($M$2:$M$241,_xlpm.matchPosition)))),FALSE)</f>
        <v>0</v>
      </c>
      <c r="AA14" s="177"/>
    </row>
    <row r="15" spans="1:37" ht="46.5" customHeight="1">
      <c r="A15" s="43"/>
      <c r="B15" s="77"/>
      <c r="C15" s="181"/>
      <c r="D15" s="4" t="s">
        <v>145</v>
      </c>
      <c r="E15" s="4" t="str">
        <f t="shared" si="38"/>
        <v>PR2</v>
      </c>
      <c r="F15" s="156" t="s">
        <v>55</v>
      </c>
      <c r="G15" s="13" t="str">
        <f t="shared" si="4"/>
        <v>PR2</v>
      </c>
      <c r="H15" s="13" t="str">
        <f t="shared" si="5"/>
        <v>PR2</v>
      </c>
      <c r="I15" s="157" t="s">
        <v>56</v>
      </c>
      <c r="J15" s="149"/>
      <c r="K15" s="149"/>
      <c r="L15" s="149"/>
      <c r="M15" s="149"/>
      <c r="N15" s="149"/>
      <c r="O15" s="26" t="b">
        <f t="shared" si="39"/>
        <v>1</v>
      </c>
      <c r="P15" s="26" t="b">
        <f t="shared" si="40"/>
        <v>0</v>
      </c>
      <c r="Q15" s="26" t="b">
        <f t="shared" si="41"/>
        <v>1</v>
      </c>
      <c r="R15" s="26" t="b">
        <f t="shared" si="13"/>
        <v>0</v>
      </c>
      <c r="S15" s="26" t="b">
        <f t="shared" si="14"/>
        <v>0</v>
      </c>
      <c r="T15" s="26" t="b">
        <f t="shared" si="42"/>
        <v>0</v>
      </c>
      <c r="U15" s="26" t="b">
        <f t="shared" si="7"/>
        <v>0</v>
      </c>
      <c r="V15" s="26" t="b">
        <f t="shared" si="43"/>
        <v>0</v>
      </c>
      <c r="W15" s="26" t="b">
        <f t="shared" si="44"/>
        <v>0</v>
      </c>
      <c r="X15" s="26" t="b">
        <f t="shared" si="45"/>
        <v>0</v>
      </c>
      <c r="Y15" s="26" t="b">
        <f t="shared" si="46"/>
        <v>0</v>
      </c>
      <c r="Z15" s="26" t="b">
        <f>IFERROR(_xlfn.LET(_xlpm.matchPosition,MATCH(E15&amp;"Yes",$H$2:$H$241,0),_xlpm.timescale,INDEX($L$2:$L$241,_xlpm.matchPosition),IF(OR(_xlpm.timescale=$AH$4,_xlpm.timescale=$AI$4),ISBLANK(INDEX($M$2:$M$241,_xlpm.matchPosition)))),FALSE)</f>
        <v>0</v>
      </c>
      <c r="AA15" s="178"/>
    </row>
    <row r="16" spans="1:37" ht="26.5" customHeight="1">
      <c r="A16" s="16" t="s">
        <v>146</v>
      </c>
      <c r="B16" s="75" t="s">
        <v>120</v>
      </c>
      <c r="C16" s="179" t="s">
        <v>147</v>
      </c>
      <c r="D16" s="4" t="s">
        <v>148</v>
      </c>
      <c r="E16" s="4" t="str">
        <f>LEFT(D16,FIND("(",D16)-1)</f>
        <v>PR3</v>
      </c>
      <c r="F16" s="13" t="s">
        <v>37</v>
      </c>
      <c r="G16" s="13" t="str">
        <f t="shared" si="4"/>
        <v>PR3</v>
      </c>
      <c r="H16" s="13" t="str">
        <f t="shared" si="5"/>
        <v>PR3</v>
      </c>
      <c r="I16" s="150" t="s">
        <v>38</v>
      </c>
      <c r="J16" s="148"/>
      <c r="K16" s="148"/>
      <c r="L16" s="148"/>
      <c r="M16" s="148"/>
      <c r="N16" s="148"/>
      <c r="O16" s="25" t="b">
        <f t="shared" si="10"/>
        <v>1</v>
      </c>
      <c r="P16" s="25" t="b">
        <f t="shared" si="11"/>
        <v>0</v>
      </c>
      <c r="Q16" s="25" t="b">
        <f t="shared" si="12"/>
        <v>1</v>
      </c>
      <c r="R16" s="25" t="b">
        <f t="shared" si="13"/>
        <v>0</v>
      </c>
      <c r="S16" s="25" t="b">
        <f t="shared" si="14"/>
        <v>0</v>
      </c>
      <c r="T16" s="25" t="b">
        <f t="shared" si="15"/>
        <v>0</v>
      </c>
      <c r="U16" t="b">
        <f t="shared" si="7"/>
        <v>0</v>
      </c>
      <c r="V16" t="b">
        <f t="shared" si="16"/>
        <v>0</v>
      </c>
      <c r="W16" s="25" t="b">
        <f t="shared" si="17"/>
        <v>0</v>
      </c>
      <c r="X16" t="b">
        <f t="shared" ref="X16:X22" si="47">IFERROR(_xlfn.LET(_xlpm.current,INDEX($F$2:$F$241,MATCH($E16&amp;"Yes",$G$2:$G$241,0)),_xlfn.LET(_xlpm.goal,INDEX($F$2:$F$241,MATCH($E16&amp;"Yes",$H$2:$H$241,0)),IF(OR(IFERROR(_xlpm.current="Custom [Overwrite this text if selected]",FALSE),IFERROR(_xlpm.goal="Custom [Overwrite this text if selected]",FALSE),IFERROR(_xlpm.current="",FALSE),IFERROR(_xlpm.goal="",FALSE)),TRUE,FALSE))),FALSE)</f>
        <v>0</v>
      </c>
      <c r="Y16" t="b">
        <f t="shared" ref="Y16:Y22" si="48">IFERROR(_xlfn.LET(_xlpm.current,INDEX($I$2:$I$241,MATCH($E16&amp;"Yes",$G$2:$G$241,0)),_xlfn.LET(_xlpm.goal,INDEX($I$2:$I$241,MATCH($E16&amp;"Yes",$H$2:$H$241,0)),IF(OR(IFERROR(_xlpm.current="[Select]",FALSE),IFERROR(_xlpm.goal="[Select]",FALSE),IFERROR(_xlpm.current="",FALSE),IFERROR(_xlpm.goal="",FALSE)),TRUE,FALSE))),FALSE)</f>
        <v>0</v>
      </c>
      <c r="Z16" s="25" t="b">
        <f t="shared" si="18"/>
        <v>0</v>
      </c>
      <c r="AA16" s="176" t="str" cm="1">
        <f t="array" ref="AA16">_xlfn.LET(
_xlpm.currentText,IF(OR(O16,P16),"- Please select exactly one current practice (or 'Not applicable')",""),
_xlpm.goalsText,IF(T16,"- Please select exactly one goal",""),
_xlpm.insufficientGoal,IF(U16,"- Note: selected goal is at same or lower level than current state",""),
_xlpm.naToInadequate,IF(V16,"- Note: selected goal is inadequate",""),
_xlpm.customGoalButNoDescription,IF(X16,"- Please provide a description for your custom state in column F",""),
_xlpm.customGoalButNoMaturitySpecified,IF(Y16,"- Please select a maturity level for custom state",""),
_xlpm.goalButNoTimescale,IF(W16,"- Please use the 'Improvement timescale' field to indicate how quickly improvement is planned for",""),
_xlpm.timescaleButNoAction,IF(Z16,"- Please indicate what actions you intend to take to improve within the " &amp; LOWER(L16),""),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7" spans="1:27" ht="58" customHeight="1">
      <c r="A17" s="16"/>
      <c r="B17" s="75"/>
      <c r="C17" s="180"/>
      <c r="D17" s="4" t="s">
        <v>149</v>
      </c>
      <c r="E17" s="4" t="str">
        <f>LEFT(D17,FIND("(",D17)-1)</f>
        <v>PR3</v>
      </c>
      <c r="F17" s="13" t="s">
        <v>150</v>
      </c>
      <c r="G17" s="13" t="str">
        <f t="shared" si="4"/>
        <v>PR3</v>
      </c>
      <c r="H17" s="13" t="str">
        <f t="shared" si="5"/>
        <v>PR3</v>
      </c>
      <c r="I17" s="92" t="s">
        <v>42</v>
      </c>
      <c r="J17" s="148"/>
      <c r="K17" s="148"/>
      <c r="L17" s="148"/>
      <c r="M17" s="148"/>
      <c r="N17" s="148"/>
      <c r="O17" s="25" t="b">
        <f t="shared" ref="O17" si="49">IF(COUNTIFS(J$2:J$247,"Yes",$E$2:$E$247,$E17)=0,TRUE,FALSE)</f>
        <v>1</v>
      </c>
      <c r="P17" s="25" t="b">
        <f t="shared" ref="P17" si="50">IF(COUNTIFS(J$2:J$247,"Yes",$E$2:$E$247,$E17)&gt;1,TRUE,FALSE)</f>
        <v>0</v>
      </c>
      <c r="Q17" s="25" t="b">
        <f t="shared" ref="Q17" si="51">IF(COUNTIFS(K$2:K$247,"Yes",$E$2:$E$247,$E17)=0,TRUE,FALSE)</f>
        <v>1</v>
      </c>
      <c r="R17" s="25" t="b">
        <f t="shared" ref="R17" si="52">IF(K17="Yes",IF(ISBLANK(L17),TRUE,FALSE),FALSE)</f>
        <v>0</v>
      </c>
      <c r="S17" s="25" t="b">
        <f t="shared" ref="S17" si="53">IF(OR(L17="Next Year",L17="Next Two Years"),IF(ISBLANK(M17),TRUE,FALSE),FALSE)</f>
        <v>0</v>
      </c>
      <c r="T17" s="25" t="b">
        <f t="shared" ref="T17" si="54">IF(COUNTIFS(K$2:K$247,"Yes",$E$2:$E$247,$E17)&gt;1,TRUE,FALSE)</f>
        <v>0</v>
      </c>
      <c r="U17" t="b">
        <f t="shared" si="7"/>
        <v>0</v>
      </c>
      <c r="V17" t="b">
        <f t="shared" si="16"/>
        <v>0</v>
      </c>
      <c r="W17" s="25" t="b">
        <f t="shared" ref="W17" si="55">IFERROR(INDEX($L$2:$L$247,MATCH(E17&amp;"Yes",$H$2:$H$247,0))=0,FALSE)</f>
        <v>0</v>
      </c>
      <c r="X17" t="b">
        <f t="shared" si="47"/>
        <v>0</v>
      </c>
      <c r="Y17" t="b">
        <f t="shared" si="48"/>
        <v>0</v>
      </c>
      <c r="Z17" s="25" t="b">
        <f t="shared" ref="Z17" si="56">IFERROR(_xlfn.LET(_xlpm.matchPosition,MATCH(E17&amp;"Yes",$H$2:$H$247,0),_xlpm.timescale,INDEX($L$2:$L$247,_xlpm.matchPosition),IF(OR(_xlpm.timescale=$AH$4,_xlpm.timescale=$AI$4),ISBLANK(INDEX($M$2:$M$247,_xlpm.matchPosition)))),FALSE)</f>
        <v>0</v>
      </c>
      <c r="AA17" s="177"/>
    </row>
    <row r="18" spans="1:27" ht="41.5" customHeight="1">
      <c r="A18" s="16"/>
      <c r="B18" s="75"/>
      <c r="C18" s="180"/>
      <c r="D18" s="4" t="s">
        <v>151</v>
      </c>
      <c r="E18" s="4" t="str">
        <f t="shared" si="28"/>
        <v>PR3</v>
      </c>
      <c r="F18" s="13" t="s">
        <v>152</v>
      </c>
      <c r="G18" s="13" t="str">
        <f t="shared" si="4"/>
        <v>PR3</v>
      </c>
      <c r="H18" s="13" t="str">
        <f t="shared" si="5"/>
        <v>PR3</v>
      </c>
      <c r="I18" s="92" t="s">
        <v>42</v>
      </c>
      <c r="J18" s="148"/>
      <c r="K18" s="148"/>
      <c r="L18" s="148"/>
      <c r="M18" s="148"/>
      <c r="N18" s="148"/>
      <c r="O18" s="25" t="b">
        <f t="shared" si="10"/>
        <v>1</v>
      </c>
      <c r="P18" s="25" t="b">
        <f t="shared" si="11"/>
        <v>0</v>
      </c>
      <c r="Q18" s="25" t="b">
        <f t="shared" si="12"/>
        <v>1</v>
      </c>
      <c r="R18" s="25" t="b">
        <f t="shared" si="13"/>
        <v>0</v>
      </c>
      <c r="S18" s="25" t="b">
        <f t="shared" si="14"/>
        <v>0</v>
      </c>
      <c r="T18" s="25" t="b">
        <f t="shared" si="15"/>
        <v>0</v>
      </c>
      <c r="U18" t="b">
        <f t="shared" si="7"/>
        <v>0</v>
      </c>
      <c r="V18" t="b">
        <f t="shared" si="16"/>
        <v>0</v>
      </c>
      <c r="W18" s="25" t="b">
        <f t="shared" si="17"/>
        <v>0</v>
      </c>
      <c r="X18" t="b">
        <f t="shared" si="47"/>
        <v>0</v>
      </c>
      <c r="Y18" t="b">
        <f t="shared" si="48"/>
        <v>0</v>
      </c>
      <c r="Z18" s="25" t="b">
        <f t="shared" si="18"/>
        <v>0</v>
      </c>
      <c r="AA18" s="177"/>
    </row>
    <row r="19" spans="1:27" ht="41.5" customHeight="1">
      <c r="A19" s="16"/>
      <c r="B19" s="75"/>
      <c r="C19" s="180"/>
      <c r="D19" s="4" t="s">
        <v>153</v>
      </c>
      <c r="E19" s="4" t="str">
        <f t="shared" si="28"/>
        <v>PR3</v>
      </c>
      <c r="F19" s="13" t="s">
        <v>154</v>
      </c>
      <c r="G19" s="13" t="str">
        <f t="shared" si="4"/>
        <v>PR3</v>
      </c>
      <c r="H19" s="13" t="str">
        <f t="shared" si="5"/>
        <v>PR3</v>
      </c>
      <c r="I19" s="92" t="s">
        <v>42</v>
      </c>
      <c r="J19" s="148"/>
      <c r="K19" s="148"/>
      <c r="L19" s="148"/>
      <c r="M19" s="148"/>
      <c r="N19" s="148"/>
      <c r="O19" s="25" t="b">
        <f t="shared" si="10"/>
        <v>1</v>
      </c>
      <c r="P19" s="25" t="b">
        <f t="shared" si="11"/>
        <v>0</v>
      </c>
      <c r="Q19" s="25" t="b">
        <f t="shared" si="12"/>
        <v>1</v>
      </c>
      <c r="R19" s="25" t="b">
        <f t="shared" si="13"/>
        <v>0</v>
      </c>
      <c r="S19" s="25" t="b">
        <f t="shared" si="14"/>
        <v>0</v>
      </c>
      <c r="T19" s="25" t="b">
        <f t="shared" si="15"/>
        <v>0</v>
      </c>
      <c r="U19" t="b">
        <f t="shared" si="7"/>
        <v>0</v>
      </c>
      <c r="V19" t="b">
        <f t="shared" si="16"/>
        <v>0</v>
      </c>
      <c r="W19" s="25" t="b">
        <f t="shared" si="17"/>
        <v>0</v>
      </c>
      <c r="X19" t="b">
        <f t="shared" si="47"/>
        <v>0</v>
      </c>
      <c r="Y19" t="b">
        <f t="shared" si="48"/>
        <v>0</v>
      </c>
      <c r="Z19" s="25" t="b">
        <f t="shared" si="18"/>
        <v>0</v>
      </c>
      <c r="AA19" s="177"/>
    </row>
    <row r="20" spans="1:27" ht="41.5" customHeight="1">
      <c r="A20" s="16"/>
      <c r="B20" s="75"/>
      <c r="C20" s="180"/>
      <c r="D20" s="4" t="s">
        <v>155</v>
      </c>
      <c r="E20" s="4" t="str">
        <f t="shared" si="28"/>
        <v>PR3</v>
      </c>
      <c r="F20" s="13" t="s">
        <v>156</v>
      </c>
      <c r="G20" s="13" t="str">
        <f t="shared" si="4"/>
        <v>PR3</v>
      </c>
      <c r="H20" s="13" t="str">
        <f t="shared" si="5"/>
        <v>PR3</v>
      </c>
      <c r="I20" s="92" t="s">
        <v>42</v>
      </c>
      <c r="J20" s="148"/>
      <c r="K20" s="148"/>
      <c r="L20" s="148"/>
      <c r="M20" s="148"/>
      <c r="N20" s="148"/>
      <c r="O20" s="25" t="b">
        <f t="shared" si="10"/>
        <v>1</v>
      </c>
      <c r="P20" s="25" t="b">
        <f t="shared" si="11"/>
        <v>0</v>
      </c>
      <c r="Q20" s="25" t="b">
        <f t="shared" si="12"/>
        <v>1</v>
      </c>
      <c r="R20" s="25" t="b">
        <f t="shared" si="13"/>
        <v>0</v>
      </c>
      <c r="S20" s="25" t="b">
        <f t="shared" si="14"/>
        <v>0</v>
      </c>
      <c r="T20" s="25" t="b">
        <f t="shared" si="15"/>
        <v>0</v>
      </c>
      <c r="U20" t="b">
        <f t="shared" si="7"/>
        <v>0</v>
      </c>
      <c r="V20" t="b">
        <f t="shared" si="16"/>
        <v>0</v>
      </c>
      <c r="W20" s="25" t="b">
        <f t="shared" si="17"/>
        <v>0</v>
      </c>
      <c r="X20" t="b">
        <f t="shared" si="47"/>
        <v>0</v>
      </c>
      <c r="Y20" t="b">
        <f t="shared" si="48"/>
        <v>0</v>
      </c>
      <c r="Z20" s="25" t="b">
        <f t="shared" si="18"/>
        <v>0</v>
      </c>
      <c r="AA20" s="177"/>
    </row>
    <row r="21" spans="1:27" ht="41.5" customHeight="1">
      <c r="A21" s="16"/>
      <c r="B21" s="75"/>
      <c r="C21" s="180"/>
      <c r="D21" s="4" t="s">
        <v>157</v>
      </c>
      <c r="E21" s="4" t="str">
        <f t="shared" si="28"/>
        <v>PR3</v>
      </c>
      <c r="F21" s="13" t="s">
        <v>158</v>
      </c>
      <c r="G21" s="13" t="str">
        <f t="shared" si="4"/>
        <v>PR3</v>
      </c>
      <c r="H21" s="13" t="str">
        <f t="shared" si="5"/>
        <v>PR3</v>
      </c>
      <c r="I21" s="93" t="s">
        <v>69</v>
      </c>
      <c r="J21" s="148"/>
      <c r="K21" s="148"/>
      <c r="L21" s="148"/>
      <c r="M21" s="148"/>
      <c r="N21" s="148"/>
      <c r="O21" s="25" t="b">
        <f t="shared" si="10"/>
        <v>1</v>
      </c>
      <c r="P21" s="25" t="b">
        <f t="shared" si="11"/>
        <v>0</v>
      </c>
      <c r="Q21" s="25" t="b">
        <f t="shared" si="12"/>
        <v>1</v>
      </c>
      <c r="R21" s="25" t="b">
        <f t="shared" si="13"/>
        <v>0</v>
      </c>
      <c r="S21" s="25" t="b">
        <f t="shared" si="14"/>
        <v>0</v>
      </c>
      <c r="T21" s="25" t="b">
        <f t="shared" si="15"/>
        <v>0</v>
      </c>
      <c r="U21" t="b">
        <f t="shared" si="7"/>
        <v>0</v>
      </c>
      <c r="V21" t="b">
        <f t="shared" si="16"/>
        <v>0</v>
      </c>
      <c r="W21" s="25" t="b">
        <f t="shared" si="17"/>
        <v>0</v>
      </c>
      <c r="X21" t="b">
        <f t="shared" si="47"/>
        <v>0</v>
      </c>
      <c r="Y21" t="b">
        <f t="shared" si="48"/>
        <v>0</v>
      </c>
      <c r="Z21" s="25" t="b">
        <f t="shared" si="18"/>
        <v>0</v>
      </c>
      <c r="AA21" s="177"/>
    </row>
    <row r="22" spans="1:27" ht="74.150000000000006" customHeight="1">
      <c r="A22" s="16"/>
      <c r="B22" s="75"/>
      <c r="C22" s="180"/>
      <c r="D22" s="4" t="s">
        <v>159</v>
      </c>
      <c r="E22" s="4" t="str">
        <f t="shared" si="28"/>
        <v>PR3</v>
      </c>
      <c r="F22" s="13" t="s">
        <v>160</v>
      </c>
      <c r="G22" s="13" t="str">
        <f t="shared" si="4"/>
        <v>PR3</v>
      </c>
      <c r="H22" s="13" t="str">
        <f t="shared" si="5"/>
        <v>PR3</v>
      </c>
      <c r="I22" s="151" t="s">
        <v>53</v>
      </c>
      <c r="J22" s="148"/>
      <c r="K22" s="148"/>
      <c r="L22" s="148"/>
      <c r="M22" s="148"/>
      <c r="N22" s="148"/>
      <c r="O22" s="25" t="b">
        <f t="shared" si="10"/>
        <v>1</v>
      </c>
      <c r="P22" s="25" t="b">
        <f t="shared" si="11"/>
        <v>0</v>
      </c>
      <c r="Q22" s="25" t="b">
        <f t="shared" si="12"/>
        <v>1</v>
      </c>
      <c r="R22" s="25" t="b">
        <f t="shared" si="13"/>
        <v>0</v>
      </c>
      <c r="S22" s="25" t="b">
        <f t="shared" si="14"/>
        <v>0</v>
      </c>
      <c r="T22" s="25" t="b">
        <f t="shared" si="15"/>
        <v>0</v>
      </c>
      <c r="U22" t="b">
        <f t="shared" si="7"/>
        <v>0</v>
      </c>
      <c r="V22" t="b">
        <f t="shared" si="16"/>
        <v>0</v>
      </c>
      <c r="W22" s="25" t="b">
        <f t="shared" si="17"/>
        <v>0</v>
      </c>
      <c r="X22" t="b">
        <f t="shared" si="47"/>
        <v>0</v>
      </c>
      <c r="Y22" t="b">
        <f t="shared" si="48"/>
        <v>0</v>
      </c>
      <c r="Z22" s="25" t="b">
        <f t="shared" si="18"/>
        <v>0</v>
      </c>
      <c r="AA22" s="177"/>
    </row>
    <row r="23" spans="1:27" ht="46.5" customHeight="1">
      <c r="A23" s="16"/>
      <c r="B23" s="75"/>
      <c r="C23" s="180"/>
      <c r="D23" s="4" t="s">
        <v>161</v>
      </c>
      <c r="E23" s="4" t="str">
        <f t="shared" ref="E23:E24" si="57">LEFT(D23,FIND("(",D23)-1)</f>
        <v>PR3</v>
      </c>
      <c r="F23" s="158" t="s">
        <v>55</v>
      </c>
      <c r="G23" s="13" t="str">
        <f t="shared" si="4"/>
        <v>PR3</v>
      </c>
      <c r="H23" s="13" t="str">
        <f t="shared" si="5"/>
        <v>PR3</v>
      </c>
      <c r="I23" s="159" t="s">
        <v>56</v>
      </c>
      <c r="J23" s="148"/>
      <c r="K23" s="148"/>
      <c r="L23" s="148"/>
      <c r="M23" s="148"/>
      <c r="N23" s="148"/>
      <c r="O23" t="b">
        <f t="shared" ref="O23:O24" si="58">IF(COUNTIFS(J$2:J$241,"Yes",$E$2:$E$241,$E23)=0,TRUE,FALSE)</f>
        <v>1</v>
      </c>
      <c r="P23" t="b">
        <f t="shared" ref="P23:P24" si="59">IF(COUNTIFS(J$2:J$241,"Yes",$E$2:$E$241,$E23)&gt;1,TRUE,FALSE)</f>
        <v>0</v>
      </c>
      <c r="Q23" t="b">
        <f t="shared" ref="Q23:Q24" si="60">IF(COUNTIFS(K$2:K$241,"Yes",$E$2:$E$241,$E23)=0,TRUE,FALSE)</f>
        <v>1</v>
      </c>
      <c r="R23" t="b">
        <f t="shared" si="13"/>
        <v>0</v>
      </c>
      <c r="S23" t="b">
        <f t="shared" si="14"/>
        <v>0</v>
      </c>
      <c r="T23" t="b">
        <f t="shared" ref="T23:T24" si="61">IF(COUNTIFS(K$2:K$241,"Yes",$E$2:$E$241,$E23)&gt;1,TRUE,FALSE)</f>
        <v>0</v>
      </c>
      <c r="U23" t="b">
        <f t="shared" si="7"/>
        <v>0</v>
      </c>
      <c r="V23" t="b">
        <f t="shared" ref="V23:V24" si="62">IFERROR(_xlfn.LET(_xlpm.current,INDEX($I$2:$I$241,MATCH($E23&amp;"Yes",$G$2:$G$241,0)),_xlfn.LET(_xlpm.goal,INDEX($I$2:$I$241,MATCH($E23&amp;"Yes",$H$2:$H$241,0)),IF(AND(_xlpm.current="n/a",_xlpm.goal="Inadequate"),TRUE,FALSE))),FALSE)</f>
        <v>0</v>
      </c>
      <c r="W23" t="b">
        <f t="shared" ref="W23:W24" si="63">IFERROR(INDEX($L$2:$L$241,MATCH(E23&amp;"Yes",$H$2:$H$241,0))=0,FALSE)</f>
        <v>0</v>
      </c>
      <c r="X23" t="b">
        <f t="shared" ref="X23:X24" si="64">IFERROR(_xlfn.LET(_xlpm.current,INDEX($F$2:$F$241,MATCH($E23&amp;"Yes",$G$2:$G$241,0)),_xlfn.LET(_xlpm.goal,INDEX($F$2:$F$241,MATCH($E23&amp;"Yes",$H$2:$H$241,0)),IF(OR(IFERROR(_xlpm.current="Custom [Overwrite this text if selected]",FALSE),IFERROR(_xlpm.goal="Custom [Overwrite this text if selected]",FALSE),IFERROR(_xlpm.current="",FALSE),IFERROR(_xlpm.goal="",FALSE)),TRUE,FALSE))),FALSE)</f>
        <v>0</v>
      </c>
      <c r="Y23" t="b">
        <f t="shared" ref="Y23:Y24" si="65">IFERROR(_xlfn.LET(_xlpm.current,INDEX($I$2:$I$241,MATCH($E23&amp;"Yes",$G$2:$G$241,0)),_xlfn.LET(_xlpm.goal,INDEX($I$2:$I$241,MATCH($E23&amp;"Yes",$H$2:$H$241,0)),IF(OR(IFERROR(_xlpm.current="[Select]",FALSE),IFERROR(_xlpm.goal="[Select]",FALSE),IFERROR(_xlpm.current="",FALSE),IFERROR(_xlpm.goal="",FALSE)),TRUE,FALSE))),FALSE)</f>
        <v>0</v>
      </c>
      <c r="Z23" t="b">
        <f>IFERROR(_xlfn.LET(_xlpm.matchPosition,MATCH(E23&amp;"Yes",$H$2:$H$241,0),_xlpm.timescale,INDEX($L$2:$L$241,_xlpm.matchPosition),IF(OR(_xlpm.timescale=$AH$4,_xlpm.timescale=$AI$4),ISBLANK(INDEX($M$2:$M$241,_xlpm.matchPosition)))),FALSE)</f>
        <v>0</v>
      </c>
      <c r="AA23" s="177"/>
    </row>
    <row r="24" spans="1:27" ht="46.5" customHeight="1">
      <c r="A24" s="43"/>
      <c r="B24" s="77"/>
      <c r="C24" s="181"/>
      <c r="D24" s="4" t="s">
        <v>162</v>
      </c>
      <c r="E24" s="4" t="str">
        <f t="shared" si="57"/>
        <v>PR3</v>
      </c>
      <c r="F24" s="156" t="s">
        <v>55</v>
      </c>
      <c r="G24" s="13" t="str">
        <f t="shared" si="4"/>
        <v>PR3</v>
      </c>
      <c r="H24" s="13" t="str">
        <f t="shared" si="5"/>
        <v>PR3</v>
      </c>
      <c r="I24" s="157" t="s">
        <v>56</v>
      </c>
      <c r="J24" s="149"/>
      <c r="K24" s="149"/>
      <c r="L24" s="149"/>
      <c r="M24" s="149"/>
      <c r="N24" s="149"/>
      <c r="O24" s="26" t="b">
        <f t="shared" si="58"/>
        <v>1</v>
      </c>
      <c r="P24" s="26" t="b">
        <f t="shared" si="59"/>
        <v>0</v>
      </c>
      <c r="Q24" s="26" t="b">
        <f t="shared" si="60"/>
        <v>1</v>
      </c>
      <c r="R24" s="26" t="b">
        <f t="shared" si="13"/>
        <v>0</v>
      </c>
      <c r="S24" s="26" t="b">
        <f t="shared" si="14"/>
        <v>0</v>
      </c>
      <c r="T24" s="26" t="b">
        <f t="shared" si="61"/>
        <v>0</v>
      </c>
      <c r="U24" s="26" t="b">
        <f t="shared" si="7"/>
        <v>0</v>
      </c>
      <c r="V24" s="26" t="b">
        <f t="shared" si="62"/>
        <v>0</v>
      </c>
      <c r="W24" s="26" t="b">
        <f t="shared" si="63"/>
        <v>0</v>
      </c>
      <c r="X24" s="26" t="b">
        <f t="shared" si="64"/>
        <v>0</v>
      </c>
      <c r="Y24" s="26" t="b">
        <f t="shared" si="65"/>
        <v>0</v>
      </c>
      <c r="Z24" s="26" t="b">
        <f>IFERROR(_xlfn.LET(_xlpm.matchPosition,MATCH(E24&amp;"Yes",$H$2:$H$241,0),_xlpm.timescale,INDEX($L$2:$L$241,_xlpm.matchPosition),IF(OR(_xlpm.timescale=$AH$4,_xlpm.timescale=$AI$4),ISBLANK(INDEX($M$2:$M$241,_xlpm.matchPosition)))),FALSE)</f>
        <v>0</v>
      </c>
      <c r="AA24" s="178"/>
    </row>
    <row r="25" spans="1:27" ht="26.5" customHeight="1">
      <c r="A25" s="42" t="s">
        <v>163</v>
      </c>
      <c r="B25" s="76" t="s">
        <v>120</v>
      </c>
      <c r="C25" s="179" t="s">
        <v>164</v>
      </c>
      <c r="D25" s="97" t="s">
        <v>165</v>
      </c>
      <c r="E25" s="97" t="str">
        <f t="shared" si="28"/>
        <v>PR4</v>
      </c>
      <c r="F25" s="31" t="s">
        <v>37</v>
      </c>
      <c r="G25" s="13" t="str">
        <f t="shared" si="4"/>
        <v>PR4</v>
      </c>
      <c r="H25" s="13" t="str">
        <f t="shared" si="5"/>
        <v>PR4</v>
      </c>
      <c r="I25" s="154" t="s">
        <v>38</v>
      </c>
      <c r="J25" s="155"/>
      <c r="K25" s="155"/>
      <c r="L25" s="155"/>
      <c r="M25" s="155"/>
      <c r="N25" s="155"/>
      <c r="O25" s="32" t="b">
        <f t="shared" si="10"/>
        <v>1</v>
      </c>
      <c r="P25" s="32" t="b">
        <f t="shared" si="11"/>
        <v>0</v>
      </c>
      <c r="Q25" s="32" t="b">
        <f t="shared" si="12"/>
        <v>1</v>
      </c>
      <c r="R25" s="32" t="b">
        <f t="shared" si="13"/>
        <v>0</v>
      </c>
      <c r="S25" s="32" t="b">
        <f t="shared" si="14"/>
        <v>0</v>
      </c>
      <c r="T25" s="32" t="b">
        <f t="shared" si="15"/>
        <v>0</v>
      </c>
      <c r="U25" s="160" t="b">
        <f t="shared" si="7"/>
        <v>0</v>
      </c>
      <c r="V25" s="160" t="b">
        <f t="shared" si="16"/>
        <v>0</v>
      </c>
      <c r="W25" s="32" t="b">
        <f t="shared" si="17"/>
        <v>0</v>
      </c>
      <c r="X25" s="160" t="b">
        <f>IFERROR(_xlfn.LET(_xlpm.current,INDEX($F$2:$F$241,MATCH($E25&amp;"Yes",$G$2:$G$241,0)),_xlfn.LET(_xlpm.goal,INDEX($F$2:$F$241,MATCH($E25&amp;"Yes",$H$2:$H$241,0)),IF(OR(IFERROR(_xlpm.current="Custom [Overwrite this text if selected]",FALSE),IFERROR(_xlpm.goal="Custom [Overwrite this text if selected]",FALSE),IFERROR(_xlpm.current="",FALSE),IFERROR(_xlpm.goal="",FALSE)),TRUE,FALSE))),FALSE)</f>
        <v>0</v>
      </c>
      <c r="Y25" s="160" t="b">
        <f>IFERROR(_xlfn.LET(_xlpm.current,INDEX($I$2:$I$241,MATCH($E25&amp;"Yes",$G$2:$G$241,0)),_xlfn.LET(_xlpm.goal,INDEX($I$2:$I$241,MATCH($E25&amp;"Yes",$H$2:$H$241,0)),IF(OR(IFERROR(_xlpm.current="[Select]",FALSE),IFERROR(_xlpm.goal="[Select]",FALSE),IFERROR(_xlpm.current="",FALSE),IFERROR(_xlpm.goal="",FALSE)),TRUE,FALSE))),FALSE)</f>
        <v>0</v>
      </c>
      <c r="Z25" s="32" t="b">
        <f t="shared" si="18"/>
        <v>0</v>
      </c>
      <c r="AA25" s="176" t="str" cm="1">
        <f t="array" ref="AA25">_xlfn.LET(
_xlpm.currentText,IF(OR(O25,P25),"- Please select exactly one current practice (or 'Not applicable')",""),
_xlpm.goalsText,IF(T25,"- Please select exactly one goal",""),
_xlpm.insufficientGoal,IF(U25,"- Note: selected goal is at same or lower level than current state",""),
_xlpm.naToInadequate,IF(V25,"- Note: selected goal is inadequate",""),
_xlpm.customGoalButNoDescription,IF(X25,"- Please provide a description for your custom state in column F",""),
_xlpm.customGoalButNoMaturitySpecified,IF(Y25,"- Please select a maturity level for custom state",""),
_xlpm.goalButNoTimescale,IF(W25,"- Please use the 'Improvement timescale' field to indicate how quickly improvement is planned for",""),
_xlpm.timescaleButNoAction,IF(Z25,"- Please indicate what actions you intend to take to improve within the " &amp; LOWER(L25),""),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26" spans="1:27" ht="38.5" customHeight="1">
      <c r="A26" s="16"/>
      <c r="B26" s="75"/>
      <c r="C26" s="180"/>
      <c r="D26" s="4" t="s">
        <v>166</v>
      </c>
      <c r="E26" s="4" t="str">
        <f t="shared" ref="E26" si="66">LEFT(D26,FIND("(",D26)-1)</f>
        <v>PR4</v>
      </c>
      <c r="F26" s="13" t="s">
        <v>167</v>
      </c>
      <c r="G26" s="13" t="str">
        <f t="shared" si="4"/>
        <v>PR4</v>
      </c>
      <c r="H26" s="13" t="str">
        <f t="shared" si="5"/>
        <v>PR4</v>
      </c>
      <c r="I26" s="92" t="s">
        <v>42</v>
      </c>
      <c r="J26" s="148"/>
      <c r="K26" s="148"/>
      <c r="L26" s="148"/>
      <c r="M26" s="148"/>
      <c r="N26" s="148"/>
      <c r="O26" s="25" t="b">
        <f t="shared" ref="O26" si="67">IF(COUNTIFS(J$2:J$247,"Yes",$E$2:$E$247,$E26)=0,TRUE,FALSE)</f>
        <v>1</v>
      </c>
      <c r="P26" s="25" t="b">
        <f t="shared" ref="P26" si="68">IF(COUNTIFS(J$2:J$247,"Yes",$E$2:$E$247,$E26)&gt;1,TRUE,FALSE)</f>
        <v>0</v>
      </c>
      <c r="Q26" s="25" t="b">
        <f t="shared" ref="Q26" si="69">IF(COUNTIFS(K$2:K$247,"Yes",$E$2:$E$247,$E26)=0,TRUE,FALSE)</f>
        <v>1</v>
      </c>
      <c r="R26" s="25" t="b">
        <f t="shared" ref="R26" si="70">IF(K26="Yes",IF(ISBLANK(L26),TRUE,FALSE),FALSE)</f>
        <v>0</v>
      </c>
      <c r="S26" s="25" t="b">
        <f t="shared" ref="S26" si="71">IF(OR(L26="Next Year",L26="Next Two Years"),IF(ISBLANK(M26),TRUE,FALSE),FALSE)</f>
        <v>0</v>
      </c>
      <c r="T26" s="25" t="b">
        <f t="shared" ref="T26" si="72">IF(COUNTIFS(K$2:K$247,"Yes",$E$2:$E$247,$E26)&gt;1,TRUE,FALSE)</f>
        <v>0</v>
      </c>
      <c r="U26" t="b">
        <f t="shared" si="7"/>
        <v>0</v>
      </c>
      <c r="V26" t="b">
        <f t="shared" si="16"/>
        <v>0</v>
      </c>
      <c r="W26" s="25" t="b">
        <f t="shared" ref="W26" si="73">IFERROR(INDEX($L$2:$L$247,MATCH(E26&amp;"Yes",$H$2:$H$247,0))=0,FALSE)</f>
        <v>0</v>
      </c>
      <c r="X26" t="b">
        <f>IFERROR(_xlfn.LET(_xlpm.current,INDEX($F$2:$F$241,MATCH($E26&amp;"Yes",$G$2:$G$241,0)),_xlfn.LET(_xlpm.goal,INDEX($F$2:$F$241,MATCH($E26&amp;"Yes",$H$2:$H$241,0)),IF(OR(IFERROR(_xlpm.current="Custom [Overwrite this text if selected]",FALSE),IFERROR(_xlpm.goal="Custom [Overwrite this text if selected]",FALSE),IFERROR(_xlpm.current="",FALSE),IFERROR(_xlpm.goal="",FALSE)),TRUE,FALSE))),FALSE)</f>
        <v>0</v>
      </c>
      <c r="Y26" t="b">
        <f>IFERROR(_xlfn.LET(_xlpm.current,INDEX($I$2:$I$241,MATCH($E26&amp;"Yes",$G$2:$G$241,0)),_xlfn.LET(_xlpm.goal,INDEX($I$2:$I$241,MATCH($E26&amp;"Yes",$H$2:$H$241,0)),IF(OR(IFERROR(_xlpm.current="[Select]",FALSE),IFERROR(_xlpm.goal="[Select]",FALSE),IFERROR(_xlpm.current="",FALSE),IFERROR(_xlpm.goal="",FALSE)),TRUE,FALSE))),FALSE)</f>
        <v>0</v>
      </c>
      <c r="Z26" s="25" t="b">
        <f t="shared" ref="Z26" si="74">IFERROR(_xlfn.LET(_xlpm.matchPosition,MATCH(E26&amp;"Yes",$H$2:$H$247,0),_xlpm.timescale,INDEX($L$2:$L$247,_xlpm.matchPosition),IF(OR(_xlpm.timescale=$AH$4,_xlpm.timescale=$AI$4),ISBLANK(INDEX($M$2:$M$247,_xlpm.matchPosition)))),FALSE)</f>
        <v>0</v>
      </c>
      <c r="AA26" s="177"/>
    </row>
    <row r="27" spans="1:27" ht="86.5" customHeight="1">
      <c r="A27" s="16"/>
      <c r="B27" s="75"/>
      <c r="C27" s="180"/>
      <c r="D27" s="4" t="s">
        <v>168</v>
      </c>
      <c r="E27" s="4" t="str">
        <f t="shared" si="28"/>
        <v>PR4</v>
      </c>
      <c r="F27" s="13" t="s">
        <v>169</v>
      </c>
      <c r="G27" s="13" t="str">
        <f t="shared" si="4"/>
        <v>PR4</v>
      </c>
      <c r="H27" s="13" t="str">
        <f t="shared" si="5"/>
        <v>PR4</v>
      </c>
      <c r="I27" s="93" t="s">
        <v>69</v>
      </c>
      <c r="J27" s="148"/>
      <c r="K27" s="148"/>
      <c r="L27" s="148"/>
      <c r="M27" s="148"/>
      <c r="N27" s="148"/>
      <c r="O27" s="25" t="b">
        <f t="shared" si="10"/>
        <v>1</v>
      </c>
      <c r="P27" s="25" t="b">
        <f t="shared" si="11"/>
        <v>0</v>
      </c>
      <c r="Q27" s="25" t="b">
        <f t="shared" si="12"/>
        <v>1</v>
      </c>
      <c r="R27" s="25" t="b">
        <f t="shared" si="13"/>
        <v>0</v>
      </c>
      <c r="S27" s="25" t="b">
        <f t="shared" si="14"/>
        <v>0</v>
      </c>
      <c r="T27" s="25" t="b">
        <f t="shared" si="15"/>
        <v>0</v>
      </c>
      <c r="U27" t="b">
        <f t="shared" si="7"/>
        <v>0</v>
      </c>
      <c r="V27" t="b">
        <f t="shared" si="16"/>
        <v>0</v>
      </c>
      <c r="W27" s="25" t="b">
        <f t="shared" si="17"/>
        <v>0</v>
      </c>
      <c r="X27" t="b">
        <f>IFERROR(_xlfn.LET(_xlpm.current,INDEX($F$2:$F$241,MATCH($E27&amp;"Yes",$G$2:$G$241,0)),_xlfn.LET(_xlpm.goal,INDEX($F$2:$F$241,MATCH($E27&amp;"Yes",$H$2:$H$241,0)),IF(OR(IFERROR(_xlpm.current="Custom [Overwrite this text if selected]",FALSE),IFERROR(_xlpm.goal="Custom [Overwrite this text if selected]",FALSE),IFERROR(_xlpm.current="",FALSE),IFERROR(_xlpm.goal="",FALSE)),TRUE,FALSE))),FALSE)</f>
        <v>0</v>
      </c>
      <c r="Y27" t="b">
        <f>IFERROR(_xlfn.LET(_xlpm.current,INDEX($I$2:$I$241,MATCH($E27&amp;"Yes",$G$2:$G$241,0)),_xlfn.LET(_xlpm.goal,INDEX($I$2:$I$241,MATCH($E27&amp;"Yes",$H$2:$H$241,0)),IF(OR(IFERROR(_xlpm.current="[Select]",FALSE),IFERROR(_xlpm.goal="[Select]",FALSE),IFERROR(_xlpm.current="",FALSE),IFERROR(_xlpm.goal="",FALSE)),TRUE,FALSE))),FALSE)</f>
        <v>0</v>
      </c>
      <c r="Z27" s="25" t="b">
        <f t="shared" si="18"/>
        <v>0</v>
      </c>
      <c r="AA27" s="177"/>
    </row>
    <row r="28" spans="1:27" ht="56.15" customHeight="1">
      <c r="A28" s="16"/>
      <c r="B28" s="75"/>
      <c r="C28" s="180"/>
      <c r="D28" s="4" t="s">
        <v>170</v>
      </c>
      <c r="E28" s="4" t="str">
        <f t="shared" si="28"/>
        <v>PR4</v>
      </c>
      <c r="F28" s="13" t="s">
        <v>171</v>
      </c>
      <c r="G28" s="13" t="str">
        <f t="shared" si="4"/>
        <v>PR4</v>
      </c>
      <c r="H28" s="13" t="str">
        <f t="shared" si="5"/>
        <v>PR4</v>
      </c>
      <c r="I28" s="151" t="s">
        <v>53</v>
      </c>
      <c r="J28" s="148"/>
      <c r="K28" s="148"/>
      <c r="L28" s="148"/>
      <c r="M28" s="148"/>
      <c r="N28" s="148"/>
      <c r="O28" s="25" t="b">
        <f t="shared" si="10"/>
        <v>1</v>
      </c>
      <c r="P28" s="25" t="b">
        <f t="shared" si="11"/>
        <v>0</v>
      </c>
      <c r="Q28" s="25" t="b">
        <f t="shared" si="12"/>
        <v>1</v>
      </c>
      <c r="R28" s="25" t="b">
        <f t="shared" si="13"/>
        <v>0</v>
      </c>
      <c r="S28" s="25" t="b">
        <f t="shared" si="14"/>
        <v>0</v>
      </c>
      <c r="T28" s="25" t="b">
        <f t="shared" si="15"/>
        <v>0</v>
      </c>
      <c r="U28" t="b">
        <f t="shared" si="7"/>
        <v>0</v>
      </c>
      <c r="V28" t="b">
        <f t="shared" si="16"/>
        <v>0</v>
      </c>
      <c r="W28" s="25" t="b">
        <f t="shared" si="17"/>
        <v>0</v>
      </c>
      <c r="X28" t="b">
        <f>IFERROR(_xlfn.LET(_xlpm.current,INDEX($F$2:$F$241,MATCH($E28&amp;"Yes",$G$2:$G$241,0)),_xlfn.LET(_xlpm.goal,INDEX($F$2:$F$241,MATCH($E28&amp;"Yes",$H$2:$H$241,0)),IF(OR(IFERROR(_xlpm.current="Custom [Overwrite this text if selected]",FALSE),IFERROR(_xlpm.goal="Custom [Overwrite this text if selected]",FALSE),IFERROR(_xlpm.current="",FALSE),IFERROR(_xlpm.goal="",FALSE)),TRUE,FALSE))),FALSE)</f>
        <v>0</v>
      </c>
      <c r="Y28" t="b">
        <f>IFERROR(_xlfn.LET(_xlpm.current,INDEX($I$2:$I$241,MATCH($E28&amp;"Yes",$G$2:$G$241,0)),_xlfn.LET(_xlpm.goal,INDEX($I$2:$I$241,MATCH($E28&amp;"Yes",$H$2:$H$241,0)),IF(OR(IFERROR(_xlpm.current="[Select]",FALSE),IFERROR(_xlpm.goal="[Select]",FALSE),IFERROR(_xlpm.current="",FALSE),IFERROR(_xlpm.goal="",FALSE)),TRUE,FALSE))),FALSE)</f>
        <v>0</v>
      </c>
      <c r="Z28" s="25" t="b">
        <f t="shared" si="18"/>
        <v>0</v>
      </c>
      <c r="AA28" s="177"/>
    </row>
    <row r="29" spans="1:27" ht="46.5" customHeight="1">
      <c r="A29" s="16"/>
      <c r="B29" s="75"/>
      <c r="C29" s="180"/>
      <c r="D29" s="4" t="s">
        <v>172</v>
      </c>
      <c r="E29" s="4" t="str">
        <f t="shared" ref="E29:E30" si="75">LEFT(D29,FIND("(",D29)-1)</f>
        <v>PR4</v>
      </c>
      <c r="F29" s="158" t="s">
        <v>55</v>
      </c>
      <c r="G29" s="13" t="str">
        <f t="shared" si="4"/>
        <v>PR4</v>
      </c>
      <c r="H29" s="13" t="str">
        <f t="shared" si="5"/>
        <v>PR4</v>
      </c>
      <c r="I29" s="159" t="s">
        <v>56</v>
      </c>
      <c r="J29" s="148"/>
      <c r="K29" s="148"/>
      <c r="L29" s="148"/>
      <c r="M29" s="148"/>
      <c r="N29" s="148"/>
      <c r="O29" t="b">
        <f t="shared" ref="O29:O30" si="76">IF(COUNTIFS(J$2:J$241,"Yes",$E$2:$E$241,$E29)=0,TRUE,FALSE)</f>
        <v>1</v>
      </c>
      <c r="P29" t="b">
        <f t="shared" ref="P29:P30" si="77">IF(COUNTIFS(J$2:J$241,"Yes",$E$2:$E$241,$E29)&gt;1,TRUE,FALSE)</f>
        <v>0</v>
      </c>
      <c r="Q29" t="b">
        <f t="shared" ref="Q29:Q30" si="78">IF(COUNTIFS(K$2:K$241,"Yes",$E$2:$E$241,$E29)=0,TRUE,FALSE)</f>
        <v>1</v>
      </c>
      <c r="R29" t="b">
        <f t="shared" si="13"/>
        <v>0</v>
      </c>
      <c r="S29" t="b">
        <f t="shared" si="14"/>
        <v>0</v>
      </c>
      <c r="T29" t="b">
        <f t="shared" ref="T29:T30" si="79">IF(COUNTIFS(K$2:K$241,"Yes",$E$2:$E$241,$E29)&gt;1,TRUE,FALSE)</f>
        <v>0</v>
      </c>
      <c r="U29" t="b">
        <f t="shared" si="7"/>
        <v>0</v>
      </c>
      <c r="V29" t="b">
        <f t="shared" ref="V29:V30" si="80">IFERROR(_xlfn.LET(_xlpm.current,INDEX($I$2:$I$241,MATCH($E29&amp;"Yes",$G$2:$G$241,0)),_xlfn.LET(_xlpm.goal,INDEX($I$2:$I$241,MATCH($E29&amp;"Yes",$H$2:$H$241,0)),IF(AND(_xlpm.current="n/a",_xlpm.goal="Inadequate"),TRUE,FALSE))),FALSE)</f>
        <v>0</v>
      </c>
      <c r="W29" t="b">
        <f t="shared" ref="W29:W30" si="81">IFERROR(INDEX($L$2:$L$241,MATCH(E29&amp;"Yes",$H$2:$H$241,0))=0,FALSE)</f>
        <v>0</v>
      </c>
      <c r="X29" t="b">
        <f t="shared" ref="X29:X30" si="82">IFERROR(_xlfn.LET(_xlpm.current,INDEX($F$2:$F$241,MATCH($E29&amp;"Yes",$G$2:$G$241,0)),_xlfn.LET(_xlpm.goal,INDEX($F$2:$F$241,MATCH($E29&amp;"Yes",$H$2:$H$241,0)),IF(OR(IFERROR(_xlpm.current="Custom [Overwrite this text if selected]",FALSE),IFERROR(_xlpm.goal="Custom [Overwrite this text if selected]",FALSE),IFERROR(_xlpm.current="",FALSE),IFERROR(_xlpm.goal="",FALSE)),TRUE,FALSE))),FALSE)</f>
        <v>0</v>
      </c>
      <c r="Y29" t="b">
        <f t="shared" ref="Y29:Y30" si="83">IFERROR(_xlfn.LET(_xlpm.current,INDEX($I$2:$I$241,MATCH($E29&amp;"Yes",$G$2:$G$241,0)),_xlfn.LET(_xlpm.goal,INDEX($I$2:$I$241,MATCH($E29&amp;"Yes",$H$2:$H$241,0)),IF(OR(IFERROR(_xlpm.current="[Select]",FALSE),IFERROR(_xlpm.goal="[Select]",FALSE),IFERROR(_xlpm.current="",FALSE),IFERROR(_xlpm.goal="",FALSE)),TRUE,FALSE))),FALSE)</f>
        <v>0</v>
      </c>
      <c r="Z29" t="b">
        <f>IFERROR(_xlfn.LET(_xlpm.matchPosition,MATCH(E29&amp;"Yes",$H$2:$H$241,0),_xlpm.timescale,INDEX($L$2:$L$241,_xlpm.matchPosition),IF(OR(_xlpm.timescale=$AH$4,_xlpm.timescale=$AI$4),ISBLANK(INDEX($M$2:$M$241,_xlpm.matchPosition)))),FALSE)</f>
        <v>0</v>
      </c>
      <c r="AA29" s="177"/>
    </row>
    <row r="30" spans="1:27" ht="46.5" customHeight="1">
      <c r="A30" s="43"/>
      <c r="B30" s="77"/>
      <c r="C30" s="181"/>
      <c r="D30" s="4" t="s">
        <v>173</v>
      </c>
      <c r="E30" s="4" t="str">
        <f t="shared" si="75"/>
        <v>PR4</v>
      </c>
      <c r="F30" s="156" t="s">
        <v>55</v>
      </c>
      <c r="G30" s="13" t="str">
        <f t="shared" si="4"/>
        <v>PR4</v>
      </c>
      <c r="H30" s="13" t="str">
        <f t="shared" si="5"/>
        <v>PR4</v>
      </c>
      <c r="I30" s="157" t="s">
        <v>56</v>
      </c>
      <c r="J30" s="149"/>
      <c r="K30" s="149"/>
      <c r="L30" s="149"/>
      <c r="M30" s="149"/>
      <c r="N30" s="149"/>
      <c r="O30" s="26" t="b">
        <f t="shared" si="76"/>
        <v>1</v>
      </c>
      <c r="P30" s="26" t="b">
        <f t="shared" si="77"/>
        <v>0</v>
      </c>
      <c r="Q30" s="26" t="b">
        <f t="shared" si="78"/>
        <v>1</v>
      </c>
      <c r="R30" s="26" t="b">
        <f t="shared" si="13"/>
        <v>0</v>
      </c>
      <c r="S30" s="26" t="b">
        <f t="shared" si="14"/>
        <v>0</v>
      </c>
      <c r="T30" s="26" t="b">
        <f t="shared" si="79"/>
        <v>0</v>
      </c>
      <c r="U30" s="26" t="b">
        <f t="shared" si="7"/>
        <v>0</v>
      </c>
      <c r="V30" s="26" t="b">
        <f t="shared" si="80"/>
        <v>0</v>
      </c>
      <c r="W30" s="26" t="b">
        <f t="shared" si="81"/>
        <v>0</v>
      </c>
      <c r="X30" s="26" t="b">
        <f t="shared" si="82"/>
        <v>0</v>
      </c>
      <c r="Y30" s="26" t="b">
        <f t="shared" si="83"/>
        <v>0</v>
      </c>
      <c r="Z30" s="26" t="b">
        <f>IFERROR(_xlfn.LET(_xlpm.matchPosition,MATCH(E30&amp;"Yes",$H$2:$H$241,0),_xlpm.timescale,INDEX($L$2:$L$241,_xlpm.matchPosition),IF(OR(_xlpm.timescale=$AH$4,_xlpm.timescale=$AI$4),ISBLANK(INDEX($M$2:$M$241,_xlpm.matchPosition)))),FALSE)</f>
        <v>0</v>
      </c>
      <c r="AA30" s="178"/>
    </row>
    <row r="31" spans="1:27" ht="26.5" customHeight="1">
      <c r="A31" s="16" t="s">
        <v>174</v>
      </c>
      <c r="B31" s="75" t="s">
        <v>120</v>
      </c>
      <c r="C31" s="179" t="s">
        <v>175</v>
      </c>
      <c r="D31" s="4" t="s">
        <v>176</v>
      </c>
      <c r="E31" s="4" t="str">
        <f t="shared" si="28"/>
        <v>PR5</v>
      </c>
      <c r="F31" s="13" t="s">
        <v>37</v>
      </c>
      <c r="G31" s="13" t="str">
        <f t="shared" si="4"/>
        <v>PR5</v>
      </c>
      <c r="H31" s="13" t="str">
        <f t="shared" si="5"/>
        <v>PR5</v>
      </c>
      <c r="I31" s="150" t="s">
        <v>38</v>
      </c>
      <c r="J31" s="148"/>
      <c r="K31" s="148"/>
      <c r="L31" s="148"/>
      <c r="M31" s="148"/>
      <c r="N31" s="148"/>
      <c r="O31" s="25" t="b">
        <f t="shared" si="10"/>
        <v>1</v>
      </c>
      <c r="P31" s="25" t="b">
        <f t="shared" si="11"/>
        <v>0</v>
      </c>
      <c r="Q31" s="25" t="b">
        <f t="shared" si="12"/>
        <v>1</v>
      </c>
      <c r="R31" s="25" t="b">
        <f t="shared" si="13"/>
        <v>0</v>
      </c>
      <c r="S31" s="25" t="b">
        <f t="shared" si="14"/>
        <v>0</v>
      </c>
      <c r="T31" s="25" t="b">
        <f t="shared" si="15"/>
        <v>0</v>
      </c>
      <c r="U31" t="b">
        <f t="shared" si="7"/>
        <v>0</v>
      </c>
      <c r="V31" t="b">
        <f t="shared" si="16"/>
        <v>0</v>
      </c>
      <c r="W31" s="25" t="b">
        <f t="shared" si="17"/>
        <v>0</v>
      </c>
      <c r="X31" t="b">
        <f>IFERROR(_xlfn.LET(_xlpm.current,INDEX($F$2:$F$241,MATCH($E31&amp;"Yes",$G$2:$G$241,0)),_xlfn.LET(_xlpm.goal,INDEX($F$2:$F$241,MATCH($E31&amp;"Yes",$H$2:$H$241,0)),IF(OR(IFERROR(_xlpm.current="Custom [Overwrite this text if selected]",FALSE),IFERROR(_xlpm.goal="Custom [Overwrite this text if selected]",FALSE),IFERROR(_xlpm.current="",FALSE),IFERROR(_xlpm.goal="",FALSE)),TRUE,FALSE))),FALSE)</f>
        <v>0</v>
      </c>
      <c r="Y31" t="b">
        <f>IFERROR(_xlfn.LET(_xlpm.current,INDEX($I$2:$I$241,MATCH($E31&amp;"Yes",$G$2:$G$241,0)),_xlfn.LET(_xlpm.goal,INDEX($I$2:$I$241,MATCH($E31&amp;"Yes",$H$2:$H$241,0)),IF(OR(IFERROR(_xlpm.current="[Select]",FALSE),IFERROR(_xlpm.goal="[Select]",FALSE),IFERROR(_xlpm.current="",FALSE),IFERROR(_xlpm.goal="",FALSE)),TRUE,FALSE))),FALSE)</f>
        <v>0</v>
      </c>
      <c r="Z31" s="25" t="b">
        <f t="shared" si="18"/>
        <v>0</v>
      </c>
      <c r="AA31" s="176" t="str" cm="1">
        <f t="array" ref="AA31">_xlfn.LET(
_xlpm.currentText,IF(OR(O31,P31),"- Please select exactly one current practice (or 'Not applicable')",""),
_xlpm.goalsText,IF(T31,"- Please select exactly one goal",""),
_xlpm.insufficientGoal,IF(U31,"- Note: selected goal is at same or lower level than current state",""),
_xlpm.naToInadequate,IF(V31,"- Note: selected goal is inadequate",""),
_xlpm.customGoalButNoDescription,IF(X31,"- Please provide a description for your custom state in column F",""),
_xlpm.customGoalButNoMaturitySpecified,IF(Y31,"- Please select a maturity level for custom state",""),
_xlpm.goalButNoTimescale,IF(W31,"- Please use the 'Improvement timescale' field to indicate how quickly improvement is planned for",""),
_xlpm.timescaleButNoAction,IF(Z31,"- Please indicate what actions you intend to take to improve within the " &amp; LOWER(L31),""),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32" spans="1:27" ht="59.15" customHeight="1">
      <c r="A32" s="16"/>
      <c r="B32" s="75"/>
      <c r="C32" s="180"/>
      <c r="D32" s="4" t="s">
        <v>177</v>
      </c>
      <c r="E32" s="4" t="str">
        <f t="shared" ref="E32" si="84">LEFT(D32,FIND("(",D32)-1)</f>
        <v>PR5</v>
      </c>
      <c r="F32" s="13" t="s">
        <v>178</v>
      </c>
      <c r="G32" s="13" t="str">
        <f t="shared" si="4"/>
        <v>PR5</v>
      </c>
      <c r="H32" s="13" t="str">
        <f t="shared" si="5"/>
        <v>PR5</v>
      </c>
      <c r="I32" s="92" t="s">
        <v>42</v>
      </c>
      <c r="J32" s="148"/>
      <c r="K32" s="148"/>
      <c r="L32" s="148"/>
      <c r="M32" s="148"/>
      <c r="N32" s="148"/>
      <c r="O32" s="25" t="b">
        <f t="shared" ref="O32" si="85">IF(COUNTIFS(J$2:J$247,"Yes",$E$2:$E$247,$E32)=0,TRUE,FALSE)</f>
        <v>1</v>
      </c>
      <c r="P32" s="25" t="b">
        <f t="shared" ref="P32" si="86">IF(COUNTIFS(J$2:J$247,"Yes",$E$2:$E$247,$E32)&gt;1,TRUE,FALSE)</f>
        <v>0</v>
      </c>
      <c r="Q32" s="25" t="b">
        <f t="shared" ref="Q32" si="87">IF(COUNTIFS(K$2:K$247,"Yes",$E$2:$E$247,$E32)=0,TRUE,FALSE)</f>
        <v>1</v>
      </c>
      <c r="R32" s="25" t="b">
        <f t="shared" ref="R32" si="88">IF(K32="Yes",IF(ISBLANK(L32),TRUE,FALSE),FALSE)</f>
        <v>0</v>
      </c>
      <c r="S32" s="25" t="b">
        <f t="shared" ref="S32" si="89">IF(OR(L32="Next Year",L32="Next Two Years"),IF(ISBLANK(M32),TRUE,FALSE),FALSE)</f>
        <v>0</v>
      </c>
      <c r="T32" s="25" t="b">
        <f t="shared" ref="T32" si="90">IF(COUNTIFS(K$2:K$247,"Yes",$E$2:$E$247,$E32)&gt;1,TRUE,FALSE)</f>
        <v>0</v>
      </c>
      <c r="U32" t="b">
        <f t="shared" si="7"/>
        <v>0</v>
      </c>
      <c r="V32" t="b">
        <f t="shared" si="16"/>
        <v>0</v>
      </c>
      <c r="W32" s="25" t="b">
        <f t="shared" ref="W32" si="91">IFERROR(INDEX($L$2:$L$247,MATCH(E32&amp;"Yes",$H$2:$H$247,0))=0,FALSE)</f>
        <v>0</v>
      </c>
      <c r="X32" t="b">
        <f>IFERROR(_xlfn.LET(_xlpm.current,INDEX($F$2:$F$241,MATCH($E32&amp;"Yes",$G$2:$G$241,0)),_xlfn.LET(_xlpm.goal,INDEX($F$2:$F$241,MATCH($E32&amp;"Yes",$H$2:$H$241,0)),IF(OR(IFERROR(_xlpm.current="Custom [Overwrite this text if selected]",FALSE),IFERROR(_xlpm.goal="Custom [Overwrite this text if selected]",FALSE),IFERROR(_xlpm.current="",FALSE),IFERROR(_xlpm.goal="",FALSE)),TRUE,FALSE))),FALSE)</f>
        <v>0</v>
      </c>
      <c r="Y32" t="b">
        <f>IFERROR(_xlfn.LET(_xlpm.current,INDEX($I$2:$I$241,MATCH($E32&amp;"Yes",$G$2:$G$241,0)),_xlfn.LET(_xlpm.goal,INDEX($I$2:$I$241,MATCH($E32&amp;"Yes",$H$2:$H$241,0)),IF(OR(IFERROR(_xlpm.current="[Select]",FALSE),IFERROR(_xlpm.goal="[Select]",FALSE),IFERROR(_xlpm.current="",FALSE),IFERROR(_xlpm.goal="",FALSE)),TRUE,FALSE))),FALSE)</f>
        <v>0</v>
      </c>
      <c r="Z32" s="25" t="b">
        <f t="shared" ref="Z32" si="92">IFERROR(_xlfn.LET(_xlpm.matchPosition,MATCH(E32&amp;"Yes",$H$2:$H$247,0),_xlpm.timescale,INDEX($L$2:$L$247,_xlpm.matchPosition),IF(OR(_xlpm.timescale=$AH$4,_xlpm.timescale=$AI$4),ISBLANK(INDEX($M$2:$M$247,_xlpm.matchPosition)))),FALSE)</f>
        <v>0</v>
      </c>
      <c r="AA32" s="177"/>
    </row>
    <row r="33" spans="1:27" ht="38.5" customHeight="1">
      <c r="A33" s="16"/>
      <c r="B33" s="75"/>
      <c r="C33" s="180"/>
      <c r="D33" s="4" t="s">
        <v>179</v>
      </c>
      <c r="E33" s="4" t="str">
        <f t="shared" si="28"/>
        <v>PR5</v>
      </c>
      <c r="F33" s="13" t="s">
        <v>180</v>
      </c>
      <c r="G33" s="13" t="str">
        <f t="shared" si="4"/>
        <v>PR5</v>
      </c>
      <c r="H33" s="13" t="str">
        <f t="shared" si="5"/>
        <v>PR5</v>
      </c>
      <c r="I33" s="93" t="s">
        <v>69</v>
      </c>
      <c r="J33" s="148"/>
      <c r="K33" s="148"/>
      <c r="L33" s="148"/>
      <c r="M33" s="148"/>
      <c r="N33" s="148"/>
      <c r="O33" s="25" t="b">
        <f t="shared" si="10"/>
        <v>1</v>
      </c>
      <c r="P33" s="25" t="b">
        <f t="shared" si="11"/>
        <v>0</v>
      </c>
      <c r="Q33" s="25" t="b">
        <f t="shared" si="12"/>
        <v>1</v>
      </c>
      <c r="R33" s="25" t="b">
        <f t="shared" si="13"/>
        <v>0</v>
      </c>
      <c r="S33" s="25" t="b">
        <f t="shared" si="14"/>
        <v>0</v>
      </c>
      <c r="T33" s="25" t="b">
        <f t="shared" si="15"/>
        <v>0</v>
      </c>
      <c r="U33" t="b">
        <f t="shared" si="7"/>
        <v>0</v>
      </c>
      <c r="V33" t="b">
        <f t="shared" si="16"/>
        <v>0</v>
      </c>
      <c r="W33" s="25" t="b">
        <f t="shared" si="17"/>
        <v>0</v>
      </c>
      <c r="X33" t="b">
        <f>IFERROR(_xlfn.LET(_xlpm.current,INDEX($F$2:$F$241,MATCH($E33&amp;"Yes",$G$2:$G$241,0)),_xlfn.LET(_xlpm.goal,INDEX($F$2:$F$241,MATCH($E33&amp;"Yes",$H$2:$H$241,0)),IF(OR(IFERROR(_xlpm.current="Custom [Overwrite this text if selected]",FALSE),IFERROR(_xlpm.goal="Custom [Overwrite this text if selected]",FALSE),IFERROR(_xlpm.current="",FALSE),IFERROR(_xlpm.goal="",FALSE)),TRUE,FALSE))),FALSE)</f>
        <v>0</v>
      </c>
      <c r="Y33" t="b">
        <f>IFERROR(_xlfn.LET(_xlpm.current,INDEX($I$2:$I$241,MATCH($E33&amp;"Yes",$G$2:$G$241,0)),_xlfn.LET(_xlpm.goal,INDEX($I$2:$I$241,MATCH($E33&amp;"Yes",$H$2:$H$241,0)),IF(OR(IFERROR(_xlpm.current="[Select]",FALSE),IFERROR(_xlpm.goal="[Select]",FALSE),IFERROR(_xlpm.current="",FALSE),IFERROR(_xlpm.goal="",FALSE)),TRUE,FALSE))),FALSE)</f>
        <v>0</v>
      </c>
      <c r="Z33" s="25" t="b">
        <f t="shared" si="18"/>
        <v>0</v>
      </c>
      <c r="AA33" s="177"/>
    </row>
    <row r="34" spans="1:27" ht="92.5" customHeight="1">
      <c r="A34" s="16"/>
      <c r="B34" s="75"/>
      <c r="C34" s="180"/>
      <c r="D34" s="4" t="s">
        <v>181</v>
      </c>
      <c r="E34" s="4" t="str">
        <f t="shared" si="28"/>
        <v>PR5</v>
      </c>
      <c r="F34" s="13" t="s">
        <v>182</v>
      </c>
      <c r="G34" s="13" t="str">
        <f t="shared" si="4"/>
        <v>PR5</v>
      </c>
      <c r="H34" s="13" t="str">
        <f t="shared" si="5"/>
        <v>PR5</v>
      </c>
      <c r="I34" s="151" t="s">
        <v>53</v>
      </c>
      <c r="J34" s="148"/>
      <c r="K34" s="148"/>
      <c r="L34" s="148"/>
      <c r="M34" s="148"/>
      <c r="N34" s="148"/>
      <c r="O34" s="25" t="b">
        <f t="shared" si="10"/>
        <v>1</v>
      </c>
      <c r="P34" s="25" t="b">
        <f t="shared" si="11"/>
        <v>0</v>
      </c>
      <c r="Q34" s="25" t="b">
        <f t="shared" si="12"/>
        <v>1</v>
      </c>
      <c r="R34" s="25" t="b">
        <f t="shared" si="13"/>
        <v>0</v>
      </c>
      <c r="S34" s="25" t="b">
        <f t="shared" si="14"/>
        <v>0</v>
      </c>
      <c r="T34" s="25" t="b">
        <f t="shared" si="15"/>
        <v>0</v>
      </c>
      <c r="U34" t="b">
        <f t="shared" si="7"/>
        <v>0</v>
      </c>
      <c r="V34" t="b">
        <f t="shared" si="16"/>
        <v>0</v>
      </c>
      <c r="W34" s="25" t="b">
        <f t="shared" si="17"/>
        <v>0</v>
      </c>
      <c r="X34" t="b">
        <f>IFERROR(_xlfn.LET(_xlpm.current,INDEX($F$2:$F$241,MATCH($E34&amp;"Yes",$G$2:$G$241,0)),_xlfn.LET(_xlpm.goal,INDEX($F$2:$F$241,MATCH($E34&amp;"Yes",$H$2:$H$241,0)),IF(OR(IFERROR(_xlpm.current="Custom [Overwrite this text if selected]",FALSE),IFERROR(_xlpm.goal="Custom [Overwrite this text if selected]",FALSE),IFERROR(_xlpm.current="",FALSE),IFERROR(_xlpm.goal="",FALSE)),TRUE,FALSE))),FALSE)</f>
        <v>0</v>
      </c>
      <c r="Y34" t="b">
        <f>IFERROR(_xlfn.LET(_xlpm.current,INDEX($I$2:$I$241,MATCH($E34&amp;"Yes",$G$2:$G$241,0)),_xlfn.LET(_xlpm.goal,INDEX($I$2:$I$241,MATCH($E34&amp;"Yes",$H$2:$H$241,0)),IF(OR(IFERROR(_xlpm.current="[Select]",FALSE),IFERROR(_xlpm.goal="[Select]",FALSE),IFERROR(_xlpm.current="",FALSE),IFERROR(_xlpm.goal="",FALSE)),TRUE,FALSE))),FALSE)</f>
        <v>0</v>
      </c>
      <c r="Z34" s="25" t="b">
        <f t="shared" si="18"/>
        <v>0</v>
      </c>
      <c r="AA34" s="177"/>
    </row>
    <row r="35" spans="1:27" ht="46.5" customHeight="1">
      <c r="A35" s="16"/>
      <c r="B35" s="75"/>
      <c r="C35" s="180"/>
      <c r="D35" s="4" t="s">
        <v>183</v>
      </c>
      <c r="E35" s="4" t="str">
        <f t="shared" ref="E35:E36" si="93">LEFT(D35,FIND("(",D35)-1)</f>
        <v>PR5</v>
      </c>
      <c r="F35" s="158" t="s">
        <v>55</v>
      </c>
      <c r="G35" s="13" t="str">
        <f t="shared" si="4"/>
        <v>PR5</v>
      </c>
      <c r="H35" s="13" t="str">
        <f t="shared" si="5"/>
        <v>PR5</v>
      </c>
      <c r="I35" s="159" t="s">
        <v>56</v>
      </c>
      <c r="J35" s="148"/>
      <c r="K35" s="148"/>
      <c r="L35" s="148"/>
      <c r="M35" s="148"/>
      <c r="N35" s="148"/>
      <c r="O35" t="b">
        <f t="shared" ref="O35:O36" si="94">IF(COUNTIFS(J$2:J$241,"Yes",$E$2:$E$241,$E35)=0,TRUE,FALSE)</f>
        <v>1</v>
      </c>
      <c r="P35" t="b">
        <f t="shared" ref="P35:P36" si="95">IF(COUNTIFS(J$2:J$241,"Yes",$E$2:$E$241,$E35)&gt;1,TRUE,FALSE)</f>
        <v>0</v>
      </c>
      <c r="Q35" t="b">
        <f t="shared" ref="Q35:Q36" si="96">IF(COUNTIFS(K$2:K$241,"Yes",$E$2:$E$241,$E35)=0,TRUE,FALSE)</f>
        <v>1</v>
      </c>
      <c r="R35" t="b">
        <f t="shared" si="13"/>
        <v>0</v>
      </c>
      <c r="S35" t="b">
        <f t="shared" si="14"/>
        <v>0</v>
      </c>
      <c r="T35" t="b">
        <f t="shared" ref="T35:T36" si="97">IF(COUNTIFS(K$2:K$241,"Yes",$E$2:$E$241,$E35)&gt;1,TRUE,FALSE)</f>
        <v>0</v>
      </c>
      <c r="U35" t="b">
        <f t="shared" si="7"/>
        <v>0</v>
      </c>
      <c r="V35" t="b">
        <f t="shared" ref="V35:V36" si="98">IFERROR(_xlfn.LET(_xlpm.current,INDEX($I$2:$I$241,MATCH($E35&amp;"Yes",$G$2:$G$241,0)),_xlfn.LET(_xlpm.goal,INDEX($I$2:$I$241,MATCH($E35&amp;"Yes",$H$2:$H$241,0)),IF(AND(_xlpm.current="n/a",_xlpm.goal="Inadequate"),TRUE,FALSE))),FALSE)</f>
        <v>0</v>
      </c>
      <c r="W35" t="b">
        <f t="shared" ref="W35:W36" si="99">IFERROR(INDEX($L$2:$L$241,MATCH(E35&amp;"Yes",$H$2:$H$241,0))=0,FALSE)</f>
        <v>0</v>
      </c>
      <c r="X35" t="b">
        <f t="shared" ref="X35:X36" si="100">IFERROR(_xlfn.LET(_xlpm.current,INDEX($F$2:$F$241,MATCH($E35&amp;"Yes",$G$2:$G$241,0)),_xlfn.LET(_xlpm.goal,INDEX($F$2:$F$241,MATCH($E35&amp;"Yes",$H$2:$H$241,0)),IF(OR(IFERROR(_xlpm.current="Custom [Overwrite this text if selected]",FALSE),IFERROR(_xlpm.goal="Custom [Overwrite this text if selected]",FALSE),IFERROR(_xlpm.current="",FALSE),IFERROR(_xlpm.goal="",FALSE)),TRUE,FALSE))),FALSE)</f>
        <v>0</v>
      </c>
      <c r="Y35" t="b">
        <f t="shared" ref="Y35:Y36" si="101">IFERROR(_xlfn.LET(_xlpm.current,INDEX($I$2:$I$241,MATCH($E35&amp;"Yes",$G$2:$G$241,0)),_xlfn.LET(_xlpm.goal,INDEX($I$2:$I$241,MATCH($E35&amp;"Yes",$H$2:$H$241,0)),IF(OR(IFERROR(_xlpm.current="[Select]",FALSE),IFERROR(_xlpm.goal="[Select]",FALSE),IFERROR(_xlpm.current="",FALSE),IFERROR(_xlpm.goal="",FALSE)),TRUE,FALSE))),FALSE)</f>
        <v>0</v>
      </c>
      <c r="Z35" t="b">
        <f>IFERROR(_xlfn.LET(_xlpm.matchPosition,MATCH(E35&amp;"Yes",$H$2:$H$241,0),_xlpm.timescale,INDEX($L$2:$L$241,_xlpm.matchPosition),IF(OR(_xlpm.timescale=$AH$4,_xlpm.timescale=$AI$4),ISBLANK(INDEX($M$2:$M$241,_xlpm.matchPosition)))),FALSE)</f>
        <v>0</v>
      </c>
      <c r="AA35" s="177"/>
    </row>
    <row r="36" spans="1:27" ht="46.5" customHeight="1">
      <c r="A36" s="16"/>
      <c r="B36" s="75"/>
      <c r="C36" s="181"/>
      <c r="D36" s="4" t="s">
        <v>184</v>
      </c>
      <c r="E36" s="4" t="str">
        <f t="shared" si="93"/>
        <v>PR5</v>
      </c>
      <c r="F36" s="156" t="s">
        <v>55</v>
      </c>
      <c r="G36" s="13" t="str">
        <f t="shared" si="4"/>
        <v>PR5</v>
      </c>
      <c r="H36" s="13" t="str">
        <f t="shared" si="5"/>
        <v>PR5</v>
      </c>
      <c r="I36" s="157" t="s">
        <v>56</v>
      </c>
      <c r="J36" s="149"/>
      <c r="K36" s="149"/>
      <c r="L36" s="149"/>
      <c r="M36" s="149"/>
      <c r="N36" s="149"/>
      <c r="O36" t="b">
        <f t="shared" si="94"/>
        <v>1</v>
      </c>
      <c r="P36" t="b">
        <f t="shared" si="95"/>
        <v>0</v>
      </c>
      <c r="Q36" t="b">
        <f t="shared" si="96"/>
        <v>1</v>
      </c>
      <c r="R36" t="b">
        <f t="shared" si="13"/>
        <v>0</v>
      </c>
      <c r="S36" t="b">
        <f t="shared" si="14"/>
        <v>0</v>
      </c>
      <c r="T36" t="b">
        <f t="shared" si="97"/>
        <v>0</v>
      </c>
      <c r="U36" t="b">
        <f t="shared" si="7"/>
        <v>0</v>
      </c>
      <c r="V36" t="b">
        <f t="shared" si="98"/>
        <v>0</v>
      </c>
      <c r="W36" t="b">
        <f t="shared" si="99"/>
        <v>0</v>
      </c>
      <c r="X36" t="b">
        <f t="shared" si="100"/>
        <v>0</v>
      </c>
      <c r="Y36" t="b">
        <f t="shared" si="101"/>
        <v>0</v>
      </c>
      <c r="Z36" t="b">
        <f>IFERROR(_xlfn.LET(_xlpm.matchPosition,MATCH(E36&amp;"Yes",$H$2:$H$241,0),_xlpm.timescale,INDEX($L$2:$L$241,_xlpm.matchPosition),IF(OR(_xlpm.timescale=$AH$4,_xlpm.timescale=$AI$4),ISBLANK(INDEX($M$2:$M$241,_xlpm.matchPosition)))),FALSE)</f>
        <v>0</v>
      </c>
      <c r="AA36" s="178"/>
    </row>
    <row r="37" spans="1:27" ht="26.5" customHeight="1">
      <c r="A37" s="42" t="s">
        <v>185</v>
      </c>
      <c r="B37" s="76" t="s">
        <v>120</v>
      </c>
      <c r="C37" s="179" t="s">
        <v>186</v>
      </c>
      <c r="D37" s="97" t="s">
        <v>187</v>
      </c>
      <c r="E37" s="97" t="str">
        <f t="shared" si="28"/>
        <v>PR6</v>
      </c>
      <c r="F37" s="31" t="s">
        <v>37</v>
      </c>
      <c r="G37" s="13" t="str">
        <f t="shared" si="4"/>
        <v>PR6</v>
      </c>
      <c r="H37" s="13" t="str">
        <f t="shared" si="5"/>
        <v>PR6</v>
      </c>
      <c r="I37" s="150" t="s">
        <v>38</v>
      </c>
      <c r="J37" s="148"/>
      <c r="K37" s="148"/>
      <c r="L37" s="148"/>
      <c r="M37" s="148"/>
      <c r="N37" s="148"/>
      <c r="O37" s="32" t="b">
        <f t="shared" si="10"/>
        <v>1</v>
      </c>
      <c r="P37" s="32" t="b">
        <f t="shared" si="11"/>
        <v>0</v>
      </c>
      <c r="Q37" s="32" t="b">
        <f t="shared" si="12"/>
        <v>1</v>
      </c>
      <c r="R37" s="32" t="b">
        <f t="shared" si="13"/>
        <v>0</v>
      </c>
      <c r="S37" s="32" t="b">
        <f t="shared" si="14"/>
        <v>0</v>
      </c>
      <c r="T37" s="32" t="b">
        <f t="shared" si="15"/>
        <v>0</v>
      </c>
      <c r="U37" t="b">
        <f t="shared" si="7"/>
        <v>0</v>
      </c>
      <c r="V37" t="b">
        <f t="shared" si="16"/>
        <v>0</v>
      </c>
      <c r="W37" s="32" t="b">
        <f t="shared" si="17"/>
        <v>0</v>
      </c>
      <c r="X37" t="b">
        <f>IFERROR(_xlfn.LET(_xlpm.current,INDEX($F$2:$F$241,MATCH($E37&amp;"Yes",$G$2:$G$241,0)),_xlfn.LET(_xlpm.goal,INDEX($F$2:$F$241,MATCH($E37&amp;"Yes",$H$2:$H$241,0)),IF(OR(IFERROR(_xlpm.current="Custom [Overwrite this text if selected]",FALSE),IFERROR(_xlpm.goal="Custom [Overwrite this text if selected]",FALSE),IFERROR(_xlpm.current="",FALSE),IFERROR(_xlpm.goal="",FALSE)),TRUE,FALSE))),FALSE)</f>
        <v>0</v>
      </c>
      <c r="Y37" t="b">
        <f>IFERROR(_xlfn.LET(_xlpm.current,INDEX($I$2:$I$241,MATCH($E37&amp;"Yes",$G$2:$G$241,0)),_xlfn.LET(_xlpm.goal,INDEX($I$2:$I$241,MATCH($E37&amp;"Yes",$H$2:$H$241,0)),IF(OR(IFERROR(_xlpm.current="[Select]",FALSE),IFERROR(_xlpm.goal="[Select]",FALSE),IFERROR(_xlpm.current="",FALSE),IFERROR(_xlpm.goal="",FALSE)),TRUE,FALSE))),FALSE)</f>
        <v>0</v>
      </c>
      <c r="Z37" s="32" t="b">
        <f t="shared" si="18"/>
        <v>0</v>
      </c>
      <c r="AA37" s="176" t="str" cm="1">
        <f t="array" ref="AA37">_xlfn.LET(
_xlpm.currentText,IF(OR(O37,P37),"- Please select exactly one current practice (or 'Not applicable')",""),
_xlpm.goalsText,IF(T37,"- Please select exactly one goal",""),
_xlpm.insufficientGoal,IF(U37,"- Note: selected goal is at same or lower level than current state",""),
_xlpm.naToInadequate,IF(V37,"- Note: selected goal is inadequate",""),
_xlpm.customGoalButNoDescription,IF(X37,"- Please provide a description for your custom state in column F",""),
_xlpm.customGoalButNoMaturitySpecified,IF(Y37,"- Please select a maturity level for custom state",""),
_xlpm.goalButNoTimescale,IF(W37,"- Please use the 'Improvement timescale' field to indicate how quickly improvement is planned for",""),
_xlpm.timescaleButNoAction,IF(Z37,"- Please indicate what actions you intend to take to improve within the " &amp; LOWER(L37),""),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38" spans="1:27" ht="58.5" customHeight="1">
      <c r="A38" s="16"/>
      <c r="B38" s="75"/>
      <c r="C38" s="180"/>
      <c r="D38" s="4" t="s">
        <v>188</v>
      </c>
      <c r="E38" s="4" t="str">
        <f t="shared" ref="E38" si="102">LEFT(D38,FIND("(",D38)-1)</f>
        <v>PR6</v>
      </c>
      <c r="F38" s="13" t="s">
        <v>189</v>
      </c>
      <c r="G38" s="13" t="str">
        <f t="shared" si="4"/>
        <v>PR6</v>
      </c>
      <c r="H38" s="13" t="str">
        <f t="shared" si="5"/>
        <v>PR6</v>
      </c>
      <c r="I38" s="92" t="s">
        <v>42</v>
      </c>
      <c r="J38" s="148"/>
      <c r="K38" s="148"/>
      <c r="L38" s="148"/>
      <c r="M38" s="148"/>
      <c r="N38" s="148"/>
      <c r="O38" s="25" t="b">
        <f t="shared" ref="O38" si="103">IF(COUNTIFS(J$2:J$247,"Yes",$E$2:$E$247,$E38)=0,TRUE,FALSE)</f>
        <v>1</v>
      </c>
      <c r="P38" s="25" t="b">
        <f t="shared" ref="P38" si="104">IF(COUNTIFS(J$2:J$247,"Yes",$E$2:$E$247,$E38)&gt;1,TRUE,FALSE)</f>
        <v>0</v>
      </c>
      <c r="Q38" s="25" t="b">
        <f t="shared" ref="Q38" si="105">IF(COUNTIFS(K$2:K$247,"Yes",$E$2:$E$247,$E38)=0,TRUE,FALSE)</f>
        <v>1</v>
      </c>
      <c r="R38" s="25" t="b">
        <f t="shared" ref="R38" si="106">IF(K38="Yes",IF(ISBLANK(L38),TRUE,FALSE),FALSE)</f>
        <v>0</v>
      </c>
      <c r="S38" s="25" t="b">
        <f t="shared" ref="S38" si="107">IF(OR(L38="Next Year",L38="Next Two Years"),IF(ISBLANK(M38),TRUE,FALSE),FALSE)</f>
        <v>0</v>
      </c>
      <c r="T38" s="25" t="b">
        <f t="shared" ref="T38" si="108">IF(COUNTIFS(K$2:K$247,"Yes",$E$2:$E$247,$E38)&gt;1,TRUE,FALSE)</f>
        <v>0</v>
      </c>
      <c r="U38" t="b">
        <f t="shared" si="7"/>
        <v>0</v>
      </c>
      <c r="V38" t="b">
        <f t="shared" si="16"/>
        <v>0</v>
      </c>
      <c r="W38" s="25" t="b">
        <f t="shared" ref="W38" si="109">IFERROR(INDEX($L$2:$L$247,MATCH(E38&amp;"Yes",$H$2:$H$247,0))=0,FALSE)</f>
        <v>0</v>
      </c>
      <c r="X38" t="b">
        <f>IFERROR(_xlfn.LET(_xlpm.current,INDEX($F$2:$F$241,MATCH($E38&amp;"Yes",$G$2:$G$241,0)),_xlfn.LET(_xlpm.goal,INDEX($F$2:$F$241,MATCH($E38&amp;"Yes",$H$2:$H$241,0)),IF(OR(IFERROR(_xlpm.current="Custom [Overwrite this text if selected]",FALSE),IFERROR(_xlpm.goal="Custom [Overwrite this text if selected]",FALSE),IFERROR(_xlpm.current="",FALSE),IFERROR(_xlpm.goal="",FALSE)),TRUE,FALSE))),FALSE)</f>
        <v>0</v>
      </c>
      <c r="Y38" t="b">
        <f>IFERROR(_xlfn.LET(_xlpm.current,INDEX($I$2:$I$241,MATCH($E38&amp;"Yes",$G$2:$G$241,0)),_xlfn.LET(_xlpm.goal,INDEX($I$2:$I$241,MATCH($E38&amp;"Yes",$H$2:$H$241,0)),IF(OR(IFERROR(_xlpm.current="[Select]",FALSE),IFERROR(_xlpm.goal="[Select]",FALSE),IFERROR(_xlpm.current="",FALSE),IFERROR(_xlpm.goal="",FALSE)),TRUE,FALSE))),FALSE)</f>
        <v>0</v>
      </c>
      <c r="Z38" s="25" t="b">
        <f t="shared" ref="Z38" si="110">IFERROR(_xlfn.LET(_xlpm.matchPosition,MATCH(E38&amp;"Yes",$H$2:$H$247,0),_xlpm.timescale,INDEX($L$2:$L$247,_xlpm.matchPosition),IF(OR(_xlpm.timescale=$AH$4,_xlpm.timescale=$AI$4),ISBLANK(INDEX($M$2:$M$247,_xlpm.matchPosition)))),FALSE)</f>
        <v>0</v>
      </c>
      <c r="AA38" s="177"/>
    </row>
    <row r="39" spans="1:27" ht="74.5" customHeight="1">
      <c r="A39" s="16"/>
      <c r="B39" s="75"/>
      <c r="C39" s="180"/>
      <c r="D39" s="4" t="s">
        <v>190</v>
      </c>
      <c r="E39" s="4" t="str">
        <f t="shared" si="28"/>
        <v>PR6</v>
      </c>
      <c r="F39" s="13" t="s">
        <v>191</v>
      </c>
      <c r="G39" s="13" t="str">
        <f t="shared" si="4"/>
        <v>PR6</v>
      </c>
      <c r="H39" s="13" t="str">
        <f t="shared" si="5"/>
        <v>PR6</v>
      </c>
      <c r="I39" s="93" t="s">
        <v>69</v>
      </c>
      <c r="J39" s="148"/>
      <c r="K39" s="148"/>
      <c r="L39" s="148"/>
      <c r="M39" s="148"/>
      <c r="N39" s="148"/>
      <c r="O39" s="25" t="b">
        <f t="shared" si="10"/>
        <v>1</v>
      </c>
      <c r="P39" s="25" t="b">
        <f t="shared" si="11"/>
        <v>0</v>
      </c>
      <c r="Q39" s="25" t="b">
        <f t="shared" si="12"/>
        <v>1</v>
      </c>
      <c r="R39" s="25" t="b">
        <f t="shared" si="13"/>
        <v>0</v>
      </c>
      <c r="S39" s="25" t="b">
        <f t="shared" si="14"/>
        <v>0</v>
      </c>
      <c r="T39" s="25" t="b">
        <f t="shared" si="15"/>
        <v>0</v>
      </c>
      <c r="U39" t="b">
        <f t="shared" si="7"/>
        <v>0</v>
      </c>
      <c r="V39" t="b">
        <f t="shared" si="16"/>
        <v>0</v>
      </c>
      <c r="W39" s="25" t="b">
        <f t="shared" si="17"/>
        <v>0</v>
      </c>
      <c r="X39" t="b">
        <f>IFERROR(_xlfn.LET(_xlpm.current,INDEX($F$2:$F$241,MATCH($E39&amp;"Yes",$G$2:$G$241,0)),_xlfn.LET(_xlpm.goal,INDEX($F$2:$F$241,MATCH($E39&amp;"Yes",$H$2:$H$241,0)),IF(OR(IFERROR(_xlpm.current="Custom [Overwrite this text if selected]",FALSE),IFERROR(_xlpm.goal="Custom [Overwrite this text if selected]",FALSE),IFERROR(_xlpm.current="",FALSE),IFERROR(_xlpm.goal="",FALSE)),TRUE,FALSE))),FALSE)</f>
        <v>0</v>
      </c>
      <c r="Y39" t="b">
        <f>IFERROR(_xlfn.LET(_xlpm.current,INDEX($I$2:$I$241,MATCH($E39&amp;"Yes",$G$2:$G$241,0)),_xlfn.LET(_xlpm.goal,INDEX($I$2:$I$241,MATCH($E39&amp;"Yes",$H$2:$H$241,0)),IF(OR(IFERROR(_xlpm.current="[Select]",FALSE),IFERROR(_xlpm.goal="[Select]",FALSE),IFERROR(_xlpm.current="",FALSE),IFERROR(_xlpm.goal="",FALSE)),TRUE,FALSE))),FALSE)</f>
        <v>0</v>
      </c>
      <c r="Z39" s="25" t="b">
        <f t="shared" si="18"/>
        <v>0</v>
      </c>
      <c r="AA39" s="177"/>
    </row>
    <row r="40" spans="1:27" ht="91.5" customHeight="1">
      <c r="A40" s="16"/>
      <c r="B40" s="75"/>
      <c r="C40" s="180"/>
      <c r="D40" s="4" t="s">
        <v>192</v>
      </c>
      <c r="E40" s="4" t="str">
        <f t="shared" si="28"/>
        <v>PR6</v>
      </c>
      <c r="F40" s="13" t="s">
        <v>193</v>
      </c>
      <c r="G40" s="13" t="str">
        <f t="shared" si="4"/>
        <v>PR6</v>
      </c>
      <c r="H40" s="13" t="str">
        <f t="shared" si="5"/>
        <v>PR6</v>
      </c>
      <c r="I40" s="93" t="s">
        <v>69</v>
      </c>
      <c r="J40" s="148"/>
      <c r="K40" s="148"/>
      <c r="L40" s="148"/>
      <c r="M40" s="148"/>
      <c r="N40" s="148"/>
      <c r="O40" s="25" t="b">
        <f t="shared" si="10"/>
        <v>1</v>
      </c>
      <c r="P40" s="25" t="b">
        <f t="shared" si="11"/>
        <v>0</v>
      </c>
      <c r="Q40" s="25" t="b">
        <f t="shared" si="12"/>
        <v>1</v>
      </c>
      <c r="R40" s="25" t="b">
        <f t="shared" si="13"/>
        <v>0</v>
      </c>
      <c r="S40" s="25" t="b">
        <f t="shared" si="14"/>
        <v>0</v>
      </c>
      <c r="T40" s="25" t="b">
        <f t="shared" si="15"/>
        <v>0</v>
      </c>
      <c r="U40" t="b">
        <f t="shared" si="7"/>
        <v>0</v>
      </c>
      <c r="V40" t="b">
        <f t="shared" si="16"/>
        <v>0</v>
      </c>
      <c r="W40" s="25" t="b">
        <f t="shared" si="17"/>
        <v>0</v>
      </c>
      <c r="X40" t="b">
        <f>IFERROR(_xlfn.LET(_xlpm.current,INDEX($F$2:$F$241,MATCH($E40&amp;"Yes",$G$2:$G$241,0)),_xlfn.LET(_xlpm.goal,INDEX($F$2:$F$241,MATCH($E40&amp;"Yes",$H$2:$H$241,0)),IF(OR(IFERROR(_xlpm.current="Custom [Overwrite this text if selected]",FALSE),IFERROR(_xlpm.goal="Custom [Overwrite this text if selected]",FALSE),IFERROR(_xlpm.current="",FALSE),IFERROR(_xlpm.goal="",FALSE)),TRUE,FALSE))),FALSE)</f>
        <v>0</v>
      </c>
      <c r="Y40" t="b">
        <f>IFERROR(_xlfn.LET(_xlpm.current,INDEX($I$2:$I$241,MATCH($E40&amp;"Yes",$G$2:$G$241,0)),_xlfn.LET(_xlpm.goal,INDEX($I$2:$I$241,MATCH($E40&amp;"Yes",$H$2:$H$241,0)),IF(OR(IFERROR(_xlpm.current="[Select]",FALSE),IFERROR(_xlpm.goal="[Select]",FALSE),IFERROR(_xlpm.current="",FALSE),IFERROR(_xlpm.goal="",FALSE)),TRUE,FALSE))),FALSE)</f>
        <v>0</v>
      </c>
      <c r="Z40" s="25" t="b">
        <f t="shared" si="18"/>
        <v>0</v>
      </c>
      <c r="AA40" s="177"/>
    </row>
    <row r="41" spans="1:27" ht="76.5" customHeight="1">
      <c r="A41" s="16"/>
      <c r="B41" s="75"/>
      <c r="C41" s="180"/>
      <c r="D41" s="4" t="s">
        <v>194</v>
      </c>
      <c r="E41" s="4" t="str">
        <f t="shared" si="28"/>
        <v>PR6</v>
      </c>
      <c r="F41" s="13" t="s">
        <v>195</v>
      </c>
      <c r="G41" s="13" t="str">
        <f t="shared" si="4"/>
        <v>PR6</v>
      </c>
      <c r="H41" s="13" t="str">
        <f t="shared" si="5"/>
        <v>PR6</v>
      </c>
      <c r="I41" s="151" t="s">
        <v>53</v>
      </c>
      <c r="J41" s="148"/>
      <c r="K41" s="148"/>
      <c r="L41" s="148"/>
      <c r="M41" s="148"/>
      <c r="N41" s="148"/>
      <c r="O41" s="25" t="b">
        <f t="shared" si="10"/>
        <v>1</v>
      </c>
      <c r="P41" s="25" t="b">
        <f t="shared" si="11"/>
        <v>0</v>
      </c>
      <c r="Q41" s="25" t="b">
        <f t="shared" si="12"/>
        <v>1</v>
      </c>
      <c r="R41" s="25" t="b">
        <f t="shared" si="13"/>
        <v>0</v>
      </c>
      <c r="S41" s="25" t="b">
        <f t="shared" si="14"/>
        <v>0</v>
      </c>
      <c r="T41" s="25" t="b">
        <f t="shared" si="15"/>
        <v>0</v>
      </c>
      <c r="U41" t="b">
        <f t="shared" si="7"/>
        <v>0</v>
      </c>
      <c r="V41" t="b">
        <f t="shared" si="16"/>
        <v>0</v>
      </c>
      <c r="W41" s="25" t="b">
        <f t="shared" si="17"/>
        <v>0</v>
      </c>
      <c r="X41" t="b">
        <f>IFERROR(_xlfn.LET(_xlpm.current,INDEX($F$2:$F$241,MATCH($E41&amp;"Yes",$G$2:$G$241,0)),_xlfn.LET(_xlpm.goal,INDEX($F$2:$F$241,MATCH($E41&amp;"Yes",$H$2:$H$241,0)),IF(OR(IFERROR(_xlpm.current="Custom [Overwrite this text if selected]",FALSE),IFERROR(_xlpm.goal="Custom [Overwrite this text if selected]",FALSE),IFERROR(_xlpm.current="",FALSE),IFERROR(_xlpm.goal="",FALSE)),TRUE,FALSE))),FALSE)</f>
        <v>0</v>
      </c>
      <c r="Y41" t="b">
        <f>IFERROR(_xlfn.LET(_xlpm.current,INDEX($I$2:$I$241,MATCH($E41&amp;"Yes",$G$2:$G$241,0)),_xlfn.LET(_xlpm.goal,INDEX($I$2:$I$241,MATCH($E41&amp;"Yes",$H$2:$H$241,0)),IF(OR(IFERROR(_xlpm.current="[Select]",FALSE),IFERROR(_xlpm.goal="[Select]",FALSE),IFERROR(_xlpm.current="",FALSE),IFERROR(_xlpm.goal="",FALSE)),TRUE,FALSE))),FALSE)</f>
        <v>0</v>
      </c>
      <c r="Z41" s="25" t="b">
        <f t="shared" si="18"/>
        <v>0</v>
      </c>
      <c r="AA41" s="177"/>
    </row>
    <row r="42" spans="1:27" ht="46.5" customHeight="1">
      <c r="A42" s="16"/>
      <c r="B42" s="75"/>
      <c r="C42" s="180"/>
      <c r="D42" s="4" t="s">
        <v>196</v>
      </c>
      <c r="E42" s="4" t="str">
        <f t="shared" ref="E42:E43" si="111">LEFT(D42,FIND("(",D42)-1)</f>
        <v>PR6</v>
      </c>
      <c r="F42" s="158" t="s">
        <v>55</v>
      </c>
      <c r="G42" s="13" t="str">
        <f t="shared" si="4"/>
        <v>PR6</v>
      </c>
      <c r="H42" s="13" t="str">
        <f t="shared" si="5"/>
        <v>PR6</v>
      </c>
      <c r="I42" s="159" t="s">
        <v>56</v>
      </c>
      <c r="J42" s="148"/>
      <c r="K42" s="148"/>
      <c r="L42" s="148"/>
      <c r="M42" s="148"/>
      <c r="N42" s="148"/>
      <c r="O42" t="b">
        <f t="shared" ref="O42:O43" si="112">IF(COUNTIFS(J$2:J$241,"Yes",$E$2:$E$241,$E42)=0,TRUE,FALSE)</f>
        <v>1</v>
      </c>
      <c r="P42" t="b">
        <f t="shared" ref="P42:P43" si="113">IF(COUNTIFS(J$2:J$241,"Yes",$E$2:$E$241,$E42)&gt;1,TRUE,FALSE)</f>
        <v>0</v>
      </c>
      <c r="Q42" t="b">
        <f t="shared" ref="Q42:Q43" si="114">IF(COUNTIFS(K$2:K$241,"Yes",$E$2:$E$241,$E42)=0,TRUE,FALSE)</f>
        <v>1</v>
      </c>
      <c r="R42" t="b">
        <f t="shared" si="13"/>
        <v>0</v>
      </c>
      <c r="S42" t="b">
        <f t="shared" si="14"/>
        <v>0</v>
      </c>
      <c r="T42" t="b">
        <f t="shared" ref="T42:T43" si="115">IF(COUNTIFS(K$2:K$241,"Yes",$E$2:$E$241,$E42)&gt;1,TRUE,FALSE)</f>
        <v>0</v>
      </c>
      <c r="U42" t="b">
        <f t="shared" si="7"/>
        <v>0</v>
      </c>
      <c r="V42" t="b">
        <f t="shared" ref="V42:V43" si="116">IFERROR(_xlfn.LET(_xlpm.current,INDEX($I$2:$I$241,MATCH($E42&amp;"Yes",$G$2:$G$241,0)),_xlfn.LET(_xlpm.goal,INDEX($I$2:$I$241,MATCH($E42&amp;"Yes",$H$2:$H$241,0)),IF(AND(_xlpm.current="n/a",_xlpm.goal="Inadequate"),TRUE,FALSE))),FALSE)</f>
        <v>0</v>
      </c>
      <c r="W42" t="b">
        <f t="shared" ref="W42:W43" si="117">IFERROR(INDEX($L$2:$L$241,MATCH(E42&amp;"Yes",$H$2:$H$241,0))=0,FALSE)</f>
        <v>0</v>
      </c>
      <c r="X42" t="b">
        <f t="shared" ref="X42:X43" si="118">IFERROR(_xlfn.LET(_xlpm.current,INDEX($F$2:$F$241,MATCH($E42&amp;"Yes",$G$2:$G$241,0)),_xlfn.LET(_xlpm.goal,INDEX($F$2:$F$241,MATCH($E42&amp;"Yes",$H$2:$H$241,0)),IF(OR(IFERROR(_xlpm.current="Custom [Overwrite this text if selected]",FALSE),IFERROR(_xlpm.goal="Custom [Overwrite this text if selected]",FALSE),IFERROR(_xlpm.current="",FALSE),IFERROR(_xlpm.goal="",FALSE)),TRUE,FALSE))),FALSE)</f>
        <v>0</v>
      </c>
      <c r="Y42" t="b">
        <f t="shared" ref="Y42:Y43" si="119">IFERROR(_xlfn.LET(_xlpm.current,INDEX($I$2:$I$241,MATCH($E42&amp;"Yes",$G$2:$G$241,0)),_xlfn.LET(_xlpm.goal,INDEX($I$2:$I$241,MATCH($E42&amp;"Yes",$H$2:$H$241,0)),IF(OR(IFERROR(_xlpm.current="[Select]",FALSE),IFERROR(_xlpm.goal="[Select]",FALSE),IFERROR(_xlpm.current="",FALSE),IFERROR(_xlpm.goal="",FALSE)),TRUE,FALSE))),FALSE)</f>
        <v>0</v>
      </c>
      <c r="Z42" t="b">
        <f>IFERROR(_xlfn.LET(_xlpm.matchPosition,MATCH(E42&amp;"Yes",$H$2:$H$241,0),_xlpm.timescale,INDEX($L$2:$L$241,_xlpm.matchPosition),IF(OR(_xlpm.timescale=$AH$4,_xlpm.timescale=$AI$4),ISBLANK(INDEX($M$2:$M$241,_xlpm.matchPosition)))),FALSE)</f>
        <v>0</v>
      </c>
      <c r="AA42" s="177"/>
    </row>
    <row r="43" spans="1:27" ht="46.5" customHeight="1">
      <c r="A43" s="43"/>
      <c r="B43" s="77"/>
      <c r="C43" s="181"/>
      <c r="D43" s="4" t="s">
        <v>197</v>
      </c>
      <c r="E43" s="4" t="str">
        <f t="shared" si="111"/>
        <v>PR6</v>
      </c>
      <c r="F43" s="156" t="s">
        <v>55</v>
      </c>
      <c r="G43" s="13" t="str">
        <f t="shared" si="4"/>
        <v>PR6</v>
      </c>
      <c r="H43" s="13" t="str">
        <f t="shared" si="5"/>
        <v>PR6</v>
      </c>
      <c r="I43" s="157" t="s">
        <v>56</v>
      </c>
      <c r="J43" s="149"/>
      <c r="K43" s="149"/>
      <c r="L43" s="149"/>
      <c r="M43" s="149"/>
      <c r="N43" s="149"/>
      <c r="O43" s="26" t="b">
        <f t="shared" si="112"/>
        <v>1</v>
      </c>
      <c r="P43" s="26" t="b">
        <f t="shared" si="113"/>
        <v>0</v>
      </c>
      <c r="Q43" s="26" t="b">
        <f t="shared" si="114"/>
        <v>1</v>
      </c>
      <c r="R43" s="26" t="b">
        <f t="shared" si="13"/>
        <v>0</v>
      </c>
      <c r="S43" s="26" t="b">
        <f t="shared" si="14"/>
        <v>0</v>
      </c>
      <c r="T43" s="26" t="b">
        <f t="shared" si="115"/>
        <v>0</v>
      </c>
      <c r="U43" s="26" t="b">
        <f t="shared" si="7"/>
        <v>0</v>
      </c>
      <c r="V43" s="26" t="b">
        <f t="shared" si="116"/>
        <v>0</v>
      </c>
      <c r="W43" s="26" t="b">
        <f t="shared" si="117"/>
        <v>0</v>
      </c>
      <c r="X43" s="26" t="b">
        <f t="shared" si="118"/>
        <v>0</v>
      </c>
      <c r="Y43" s="26" t="b">
        <f t="shared" si="119"/>
        <v>0</v>
      </c>
      <c r="Z43" s="26" t="b">
        <f>IFERROR(_xlfn.LET(_xlpm.matchPosition,MATCH(E43&amp;"Yes",$H$2:$H$241,0),_xlpm.timescale,INDEX($L$2:$L$241,_xlpm.matchPosition),IF(OR(_xlpm.timescale=$AH$4,_xlpm.timescale=$AI$4),ISBLANK(INDEX($M$2:$M$241,_xlpm.matchPosition)))),FALSE)</f>
        <v>0</v>
      </c>
      <c r="AA43" s="178"/>
    </row>
    <row r="44" spans="1:27" ht="26.5" customHeight="1">
      <c r="A44" s="42" t="s">
        <v>198</v>
      </c>
      <c r="B44" s="76" t="s">
        <v>120</v>
      </c>
      <c r="C44" s="182" t="s">
        <v>199</v>
      </c>
      <c r="D44" s="97" t="s">
        <v>200</v>
      </c>
      <c r="E44" s="97" t="str">
        <f t="shared" si="28"/>
        <v>PR7</v>
      </c>
      <c r="F44" s="31" t="s">
        <v>37</v>
      </c>
      <c r="G44" s="13" t="str">
        <f t="shared" si="4"/>
        <v>PR7</v>
      </c>
      <c r="H44" s="13" t="str">
        <f t="shared" si="5"/>
        <v>PR7</v>
      </c>
      <c r="I44" s="154" t="s">
        <v>38</v>
      </c>
      <c r="J44" s="155"/>
      <c r="K44" s="155"/>
      <c r="L44" s="155"/>
      <c r="M44" s="155"/>
      <c r="N44" s="155"/>
      <c r="O44" s="32" t="b">
        <f t="shared" si="10"/>
        <v>1</v>
      </c>
      <c r="P44" s="32" t="b">
        <f t="shared" si="11"/>
        <v>0</v>
      </c>
      <c r="Q44" s="32" t="b">
        <f t="shared" si="12"/>
        <v>1</v>
      </c>
      <c r="R44" s="32" t="b">
        <f t="shared" si="13"/>
        <v>0</v>
      </c>
      <c r="S44" s="32" t="b">
        <f t="shared" si="14"/>
        <v>0</v>
      </c>
      <c r="T44" s="32" t="b">
        <f t="shared" si="15"/>
        <v>0</v>
      </c>
      <c r="U44" s="160" t="b">
        <f t="shared" si="7"/>
        <v>0</v>
      </c>
      <c r="V44" s="160" t="b">
        <f t="shared" si="16"/>
        <v>0</v>
      </c>
      <c r="W44" s="32" t="b">
        <f t="shared" si="17"/>
        <v>0</v>
      </c>
      <c r="X44" s="160" t="b">
        <f>IFERROR(_xlfn.LET(_xlpm.current,INDEX($F$2:$F$241,MATCH($E44&amp;"Yes",$G$2:$G$241,0)),_xlfn.LET(_xlpm.goal,INDEX($F$2:$F$241,MATCH($E44&amp;"Yes",$H$2:$H$241,0)),IF(OR(IFERROR(_xlpm.current="Custom [Overwrite this text if selected]",FALSE),IFERROR(_xlpm.goal="Custom [Overwrite this text if selected]",FALSE),IFERROR(_xlpm.current="",FALSE),IFERROR(_xlpm.goal="",FALSE)),TRUE,FALSE))),FALSE)</f>
        <v>0</v>
      </c>
      <c r="Y44" s="160" t="b">
        <f>IFERROR(_xlfn.LET(_xlpm.current,INDEX($I$2:$I$241,MATCH($E44&amp;"Yes",$G$2:$G$241,0)),_xlfn.LET(_xlpm.goal,INDEX($I$2:$I$241,MATCH($E44&amp;"Yes",$H$2:$H$241,0)),IF(OR(IFERROR(_xlpm.current="[Select]",FALSE),IFERROR(_xlpm.goal="[Select]",FALSE),IFERROR(_xlpm.current="",FALSE),IFERROR(_xlpm.goal="",FALSE)),TRUE,FALSE))),FALSE)</f>
        <v>0</v>
      </c>
      <c r="Z44" s="32" t="b">
        <f t="shared" si="18"/>
        <v>0</v>
      </c>
      <c r="AA44" s="176" t="str" cm="1">
        <f t="array" ref="AA44">_xlfn.LET(
_xlpm.currentText,IF(OR(O44,P44),"- Please select exactly one current practice (or 'Not applicable')",""),
_xlpm.goalsText,IF(T44,"- Please select exactly one goal",""),
_xlpm.insufficientGoal,IF(U44,"- Note: selected goal is at same or lower level than current state",""),
_xlpm.naToInadequate,IF(V44,"- Note: selected goal is inadequate",""),
_xlpm.customGoalButNoDescription,IF(X44,"- Please provide a description for your custom state in column F",""),
_xlpm.customGoalButNoMaturitySpecified,IF(Y44,"- Please select a maturity level for custom state",""),
_xlpm.goalButNoTimescale,IF(W44,"- Please use the 'Improvement timescale' field to indicate how quickly improvement is planned for",""),
_xlpm.timescaleButNoAction,IF(Z44,"- Please indicate what actions you intend to take to improve within the " &amp; LOWER(L44),""),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45" spans="1:27" ht="58.5" customHeight="1">
      <c r="A45" s="16"/>
      <c r="B45" s="75"/>
      <c r="C45" s="183"/>
      <c r="D45" s="4" t="s">
        <v>201</v>
      </c>
      <c r="E45" s="4" t="str">
        <f t="shared" ref="E45" si="120">LEFT(D45,FIND("(",D45)-1)</f>
        <v>PR7</v>
      </c>
      <c r="F45" s="13" t="s">
        <v>202</v>
      </c>
      <c r="G45" s="13" t="str">
        <f t="shared" si="4"/>
        <v>PR7</v>
      </c>
      <c r="H45" s="13" t="str">
        <f t="shared" si="5"/>
        <v>PR7</v>
      </c>
      <c r="I45" s="92" t="s">
        <v>42</v>
      </c>
      <c r="J45" s="148"/>
      <c r="K45" s="148"/>
      <c r="L45" s="148"/>
      <c r="M45" s="148"/>
      <c r="N45" s="148"/>
      <c r="O45" s="25" t="b">
        <f t="shared" ref="O45" si="121">IF(COUNTIFS(J$2:J$247,"Yes",$E$2:$E$247,$E45)=0,TRUE,FALSE)</f>
        <v>1</v>
      </c>
      <c r="P45" s="25" t="b">
        <f t="shared" ref="P45" si="122">IF(COUNTIFS(J$2:J$247,"Yes",$E$2:$E$247,$E45)&gt;1,TRUE,FALSE)</f>
        <v>0</v>
      </c>
      <c r="Q45" s="25" t="b">
        <f t="shared" ref="Q45" si="123">IF(COUNTIFS(K$2:K$247,"Yes",$E$2:$E$247,$E45)=0,TRUE,FALSE)</f>
        <v>1</v>
      </c>
      <c r="R45" s="25" t="b">
        <f t="shared" ref="R45" si="124">IF(K45="Yes",IF(ISBLANK(L45),TRUE,FALSE),FALSE)</f>
        <v>0</v>
      </c>
      <c r="S45" s="25" t="b">
        <f t="shared" ref="S45" si="125">IF(OR(L45="Next Year",L45="Next Two Years"),IF(ISBLANK(M45),TRUE,FALSE),FALSE)</f>
        <v>0</v>
      </c>
      <c r="T45" s="25" t="b">
        <f t="shared" ref="T45" si="126">IF(COUNTIFS(K$2:K$247,"Yes",$E$2:$E$247,$E45)&gt;1,TRUE,FALSE)</f>
        <v>0</v>
      </c>
      <c r="U45" t="b">
        <f t="shared" si="7"/>
        <v>0</v>
      </c>
      <c r="V45" t="b">
        <f t="shared" si="16"/>
        <v>0</v>
      </c>
      <c r="W45" s="25" t="b">
        <f t="shared" ref="W45" si="127">IFERROR(INDEX($L$2:$L$247,MATCH(E45&amp;"Yes",$H$2:$H$247,0))=0,FALSE)</f>
        <v>0</v>
      </c>
      <c r="X45" t="b">
        <f>IFERROR(_xlfn.LET(_xlpm.current,INDEX($F$2:$F$241,MATCH($E45&amp;"Yes",$G$2:$G$241,0)),_xlfn.LET(_xlpm.goal,INDEX($F$2:$F$241,MATCH($E45&amp;"Yes",$H$2:$H$241,0)),IF(OR(IFERROR(_xlpm.current="Custom [Overwrite this text if selected]",FALSE),IFERROR(_xlpm.goal="Custom [Overwrite this text if selected]",FALSE),IFERROR(_xlpm.current="",FALSE),IFERROR(_xlpm.goal="",FALSE)),TRUE,FALSE))),FALSE)</f>
        <v>0</v>
      </c>
      <c r="Y45" t="b">
        <f>IFERROR(_xlfn.LET(_xlpm.current,INDEX($I$2:$I$241,MATCH($E45&amp;"Yes",$G$2:$G$241,0)),_xlfn.LET(_xlpm.goal,INDEX($I$2:$I$241,MATCH($E45&amp;"Yes",$H$2:$H$241,0)),IF(OR(IFERROR(_xlpm.current="[Select]",FALSE),IFERROR(_xlpm.goal="[Select]",FALSE),IFERROR(_xlpm.current="",FALSE),IFERROR(_xlpm.goal="",FALSE)),TRUE,FALSE))),FALSE)</f>
        <v>0</v>
      </c>
      <c r="Z45" s="25" t="b">
        <f t="shared" ref="Z45" si="128">IFERROR(_xlfn.LET(_xlpm.matchPosition,MATCH(E45&amp;"Yes",$H$2:$H$247,0),_xlpm.timescale,INDEX($L$2:$L$247,_xlpm.matchPosition),IF(OR(_xlpm.timescale=$AH$4,_xlpm.timescale=$AI$4),ISBLANK(INDEX($M$2:$M$247,_xlpm.matchPosition)))),FALSE)</f>
        <v>0</v>
      </c>
      <c r="AA45" s="177"/>
    </row>
    <row r="46" spans="1:27" ht="58.5" customHeight="1">
      <c r="A46" s="16"/>
      <c r="B46" s="75"/>
      <c r="C46" s="183"/>
      <c r="D46" s="4" t="s">
        <v>203</v>
      </c>
      <c r="E46" s="4" t="str">
        <f t="shared" si="28"/>
        <v>PR7</v>
      </c>
      <c r="F46" s="13" t="s">
        <v>204</v>
      </c>
      <c r="G46" s="13" t="str">
        <f t="shared" si="4"/>
        <v>PR7</v>
      </c>
      <c r="H46" s="13" t="str">
        <f t="shared" si="5"/>
        <v>PR7</v>
      </c>
      <c r="I46" s="93" t="s">
        <v>69</v>
      </c>
      <c r="J46" s="148"/>
      <c r="K46" s="148"/>
      <c r="L46" s="148"/>
      <c r="M46" s="148"/>
      <c r="N46" s="148"/>
      <c r="O46" s="25" t="b">
        <f t="shared" si="10"/>
        <v>1</v>
      </c>
      <c r="P46" s="25" t="b">
        <f t="shared" si="11"/>
        <v>0</v>
      </c>
      <c r="Q46" s="25" t="b">
        <f t="shared" si="12"/>
        <v>1</v>
      </c>
      <c r="R46" s="25" t="b">
        <f t="shared" si="13"/>
        <v>0</v>
      </c>
      <c r="S46" s="25" t="b">
        <f t="shared" si="14"/>
        <v>0</v>
      </c>
      <c r="T46" s="25" t="b">
        <f t="shared" si="15"/>
        <v>0</v>
      </c>
      <c r="U46" t="b">
        <f t="shared" si="7"/>
        <v>0</v>
      </c>
      <c r="V46" t="b">
        <f t="shared" si="16"/>
        <v>0</v>
      </c>
      <c r="W46" s="25" t="b">
        <f t="shared" si="17"/>
        <v>0</v>
      </c>
      <c r="X46" t="b">
        <f>IFERROR(_xlfn.LET(_xlpm.current,INDEX($F$2:$F$241,MATCH($E46&amp;"Yes",$G$2:$G$241,0)),_xlfn.LET(_xlpm.goal,INDEX($F$2:$F$241,MATCH($E46&amp;"Yes",$H$2:$H$241,0)),IF(OR(IFERROR(_xlpm.current="Custom [Overwrite this text if selected]",FALSE),IFERROR(_xlpm.goal="Custom [Overwrite this text if selected]",FALSE),IFERROR(_xlpm.current="",FALSE),IFERROR(_xlpm.goal="",FALSE)),TRUE,FALSE))),FALSE)</f>
        <v>0</v>
      </c>
      <c r="Y46" t="b">
        <f>IFERROR(_xlfn.LET(_xlpm.current,INDEX($I$2:$I$241,MATCH($E46&amp;"Yes",$G$2:$G$241,0)),_xlfn.LET(_xlpm.goal,INDEX($I$2:$I$241,MATCH($E46&amp;"Yes",$H$2:$H$241,0)),IF(OR(IFERROR(_xlpm.current="[Select]",FALSE),IFERROR(_xlpm.goal="[Select]",FALSE),IFERROR(_xlpm.current="",FALSE),IFERROR(_xlpm.goal="",FALSE)),TRUE,FALSE))),FALSE)</f>
        <v>0</v>
      </c>
      <c r="Z46" s="25" t="b">
        <f t="shared" si="18"/>
        <v>0</v>
      </c>
      <c r="AA46" s="177"/>
    </row>
    <row r="47" spans="1:27" ht="72" customHeight="1">
      <c r="B47" s="75"/>
      <c r="C47" s="183"/>
      <c r="D47" s="4" t="s">
        <v>205</v>
      </c>
      <c r="E47" s="4" t="str">
        <f t="shared" si="28"/>
        <v>PR7</v>
      </c>
      <c r="F47" s="13" t="s">
        <v>206</v>
      </c>
      <c r="G47" s="13" t="str">
        <f t="shared" si="4"/>
        <v>PR7</v>
      </c>
      <c r="H47" s="13" t="str">
        <f t="shared" si="5"/>
        <v>PR7</v>
      </c>
      <c r="I47" s="93" t="s">
        <v>69</v>
      </c>
      <c r="J47" s="148"/>
      <c r="K47" s="148"/>
      <c r="L47" s="148"/>
      <c r="M47" s="148"/>
      <c r="N47" s="148"/>
      <c r="O47" s="25" t="b">
        <f t="shared" si="10"/>
        <v>1</v>
      </c>
      <c r="P47" s="25" t="b">
        <f t="shared" si="11"/>
        <v>0</v>
      </c>
      <c r="Q47" s="25" t="b">
        <f t="shared" si="12"/>
        <v>1</v>
      </c>
      <c r="R47" s="25" t="b">
        <f t="shared" si="13"/>
        <v>0</v>
      </c>
      <c r="S47" s="25" t="b">
        <f t="shared" si="14"/>
        <v>0</v>
      </c>
      <c r="T47" s="25" t="b">
        <f t="shared" si="15"/>
        <v>0</v>
      </c>
      <c r="U47" t="b">
        <f t="shared" si="7"/>
        <v>0</v>
      </c>
      <c r="V47" t="b">
        <f t="shared" si="16"/>
        <v>0</v>
      </c>
      <c r="W47" s="25" t="b">
        <f t="shared" si="17"/>
        <v>0</v>
      </c>
      <c r="X47" t="b">
        <f>IFERROR(_xlfn.LET(_xlpm.current,INDEX($F$2:$F$241,MATCH($E47&amp;"Yes",$G$2:$G$241,0)),_xlfn.LET(_xlpm.goal,INDEX($F$2:$F$241,MATCH($E47&amp;"Yes",$H$2:$H$241,0)),IF(OR(IFERROR(_xlpm.current="Custom [Overwrite this text if selected]",FALSE),IFERROR(_xlpm.goal="Custom [Overwrite this text if selected]",FALSE),IFERROR(_xlpm.current="",FALSE),IFERROR(_xlpm.goal="",FALSE)),TRUE,FALSE))),FALSE)</f>
        <v>0</v>
      </c>
      <c r="Y47" t="b">
        <f>IFERROR(_xlfn.LET(_xlpm.current,INDEX($I$2:$I$241,MATCH($E47&amp;"Yes",$G$2:$G$241,0)),_xlfn.LET(_xlpm.goal,INDEX($I$2:$I$241,MATCH($E47&amp;"Yes",$H$2:$H$241,0)),IF(OR(IFERROR(_xlpm.current="[Select]",FALSE),IFERROR(_xlpm.goal="[Select]",FALSE),IFERROR(_xlpm.current="",FALSE),IFERROR(_xlpm.goal="",FALSE)),TRUE,FALSE))),FALSE)</f>
        <v>0</v>
      </c>
      <c r="Z47" s="25" t="b">
        <f t="shared" si="18"/>
        <v>0</v>
      </c>
      <c r="AA47" s="177"/>
    </row>
    <row r="48" spans="1:27" ht="93">
      <c r="B48" s="75"/>
      <c r="C48" s="183"/>
      <c r="D48" s="4" t="s">
        <v>207</v>
      </c>
      <c r="E48" s="4" t="str">
        <f t="shared" si="28"/>
        <v>PR7</v>
      </c>
      <c r="F48" s="13" t="s">
        <v>208</v>
      </c>
      <c r="G48" s="13" t="str">
        <f t="shared" si="4"/>
        <v>PR7</v>
      </c>
      <c r="H48" s="13" t="str">
        <f t="shared" si="5"/>
        <v>PR7</v>
      </c>
      <c r="I48" s="151" t="s">
        <v>53</v>
      </c>
      <c r="J48" s="148"/>
      <c r="K48" s="148"/>
      <c r="L48" s="148"/>
      <c r="M48" s="148"/>
      <c r="N48" s="148"/>
      <c r="O48" s="25" t="b">
        <f t="shared" si="10"/>
        <v>1</v>
      </c>
      <c r="P48" s="25" t="b">
        <f t="shared" si="11"/>
        <v>0</v>
      </c>
      <c r="Q48" s="25" t="b">
        <f t="shared" si="12"/>
        <v>1</v>
      </c>
      <c r="R48" s="25" t="b">
        <f t="shared" si="13"/>
        <v>0</v>
      </c>
      <c r="S48" s="25" t="b">
        <f t="shared" si="14"/>
        <v>0</v>
      </c>
      <c r="T48" s="25" t="b">
        <f t="shared" si="15"/>
        <v>0</v>
      </c>
      <c r="U48" t="b">
        <f t="shared" si="7"/>
        <v>0</v>
      </c>
      <c r="V48" t="b">
        <f t="shared" si="16"/>
        <v>0</v>
      </c>
      <c r="W48" s="25" t="b">
        <f t="shared" si="17"/>
        <v>0</v>
      </c>
      <c r="X48" t="b">
        <f>IFERROR(_xlfn.LET(_xlpm.current,INDEX($F$2:$F$241,MATCH($E48&amp;"Yes",$G$2:$G$241,0)),_xlfn.LET(_xlpm.goal,INDEX($F$2:$F$241,MATCH($E48&amp;"Yes",$H$2:$H$241,0)),IF(OR(IFERROR(_xlpm.current="Custom [Overwrite this text if selected]",FALSE),IFERROR(_xlpm.goal="Custom [Overwrite this text if selected]",FALSE),IFERROR(_xlpm.current="",FALSE),IFERROR(_xlpm.goal="",FALSE)),TRUE,FALSE))),FALSE)</f>
        <v>0</v>
      </c>
      <c r="Y48" t="b">
        <f>IFERROR(_xlfn.LET(_xlpm.current,INDEX($I$2:$I$241,MATCH($E48&amp;"Yes",$G$2:$G$241,0)),_xlfn.LET(_xlpm.goal,INDEX($I$2:$I$241,MATCH($E48&amp;"Yes",$H$2:$H$241,0)),IF(OR(IFERROR(_xlpm.current="[Select]",FALSE),IFERROR(_xlpm.goal="[Select]",FALSE),IFERROR(_xlpm.current="",FALSE),IFERROR(_xlpm.goal="",FALSE)),TRUE,FALSE))),FALSE)</f>
        <v>0</v>
      </c>
      <c r="Z48" s="25" t="b">
        <f t="shared" si="18"/>
        <v>0</v>
      </c>
      <c r="AA48" s="177"/>
    </row>
    <row r="49" spans="1:27" ht="46.5" customHeight="1">
      <c r="B49" s="75"/>
      <c r="C49" s="183"/>
      <c r="D49" s="4" t="s">
        <v>209</v>
      </c>
      <c r="E49" s="4" t="str">
        <f t="shared" si="28"/>
        <v>PR7</v>
      </c>
      <c r="F49" s="158" t="s">
        <v>55</v>
      </c>
      <c r="G49" s="13" t="str">
        <f t="shared" si="4"/>
        <v>PR7</v>
      </c>
      <c r="H49" s="13" t="str">
        <f t="shared" si="5"/>
        <v>PR7</v>
      </c>
      <c r="I49" s="159" t="s">
        <v>56</v>
      </c>
      <c r="J49" s="148"/>
      <c r="K49" s="148"/>
      <c r="L49" s="148"/>
      <c r="M49" s="148"/>
      <c r="N49" s="148"/>
      <c r="O49" t="b">
        <f t="shared" ref="O49:O50" si="129">IF(COUNTIFS(J$2:J$241,"Yes",$E$2:$E$241,$E49)=0,TRUE,FALSE)</f>
        <v>1</v>
      </c>
      <c r="P49" t="b">
        <f t="shared" ref="P49:P50" si="130">IF(COUNTIFS(J$2:J$241,"Yes",$E$2:$E$241,$E49)&gt;1,TRUE,FALSE)</f>
        <v>0</v>
      </c>
      <c r="Q49" t="b">
        <f t="shared" ref="Q49:Q50" si="131">IF(COUNTIFS(K$2:K$241,"Yes",$E$2:$E$241,$E49)=0,TRUE,FALSE)</f>
        <v>1</v>
      </c>
      <c r="R49" t="b">
        <f t="shared" si="13"/>
        <v>0</v>
      </c>
      <c r="S49" t="b">
        <f t="shared" si="14"/>
        <v>0</v>
      </c>
      <c r="T49" t="b">
        <f t="shared" ref="T49:T50" si="132">IF(COUNTIFS(K$2:K$241,"Yes",$E$2:$E$241,$E49)&gt;1,TRUE,FALSE)</f>
        <v>0</v>
      </c>
      <c r="U49" t="b">
        <f t="shared" si="7"/>
        <v>0</v>
      </c>
      <c r="V49" t="b">
        <f t="shared" ref="V49:V50" si="133">IFERROR(_xlfn.LET(_xlpm.current,INDEX($I$2:$I$241,MATCH($E49&amp;"Yes",$G$2:$G$241,0)),_xlfn.LET(_xlpm.goal,INDEX($I$2:$I$241,MATCH($E49&amp;"Yes",$H$2:$H$241,0)),IF(AND(_xlpm.current="n/a",_xlpm.goal="Inadequate"),TRUE,FALSE))),FALSE)</f>
        <v>0</v>
      </c>
      <c r="W49" t="b">
        <f t="shared" ref="W49:W50" si="134">IFERROR(INDEX($L$2:$L$241,MATCH(E49&amp;"Yes",$H$2:$H$241,0))=0,FALSE)</f>
        <v>0</v>
      </c>
      <c r="X49" t="b">
        <f t="shared" ref="X49:X50" si="135">IFERROR(_xlfn.LET(_xlpm.current,INDEX($F$2:$F$241,MATCH($E49&amp;"Yes",$G$2:$G$241,0)),_xlfn.LET(_xlpm.goal,INDEX($F$2:$F$241,MATCH($E49&amp;"Yes",$H$2:$H$241,0)),IF(OR(IFERROR(_xlpm.current="Custom [Overwrite this text if selected]",FALSE),IFERROR(_xlpm.goal="Custom [Overwrite this text if selected]",FALSE),IFERROR(_xlpm.current="",FALSE),IFERROR(_xlpm.goal="",FALSE)),TRUE,FALSE))),FALSE)</f>
        <v>0</v>
      </c>
      <c r="Y49" t="b">
        <f t="shared" ref="Y49:Y50" si="136">IFERROR(_xlfn.LET(_xlpm.current,INDEX($I$2:$I$241,MATCH($E49&amp;"Yes",$G$2:$G$241,0)),_xlfn.LET(_xlpm.goal,INDEX($I$2:$I$241,MATCH($E49&amp;"Yes",$H$2:$H$241,0)),IF(OR(IFERROR(_xlpm.current="[Select]",FALSE),IFERROR(_xlpm.goal="[Select]",FALSE),IFERROR(_xlpm.current="",FALSE),IFERROR(_xlpm.goal="",FALSE)),TRUE,FALSE))),FALSE)</f>
        <v>0</v>
      </c>
      <c r="Z49" t="b">
        <f>IFERROR(_xlfn.LET(_xlpm.matchPosition,MATCH(E49&amp;"Yes",$H$2:$H$241,0),_xlpm.timescale,INDEX($L$2:$L$241,_xlpm.matchPosition),IF(OR(_xlpm.timescale=$AH$4,_xlpm.timescale=$AI$4),ISBLANK(INDEX($M$2:$M$241,_xlpm.matchPosition)))),FALSE)</f>
        <v>0</v>
      </c>
      <c r="AA49" s="177"/>
    </row>
    <row r="50" spans="1:27" ht="46.5" customHeight="1">
      <c r="A50" s="26"/>
      <c r="B50" s="77"/>
      <c r="C50" s="184"/>
      <c r="D50" s="4" t="s">
        <v>210</v>
      </c>
      <c r="E50" s="4" t="str">
        <f t="shared" si="28"/>
        <v>PR7</v>
      </c>
      <c r="F50" s="156" t="s">
        <v>55</v>
      </c>
      <c r="G50" s="13" t="str">
        <f t="shared" si="4"/>
        <v>PR7</v>
      </c>
      <c r="H50" s="13" t="str">
        <f t="shared" si="5"/>
        <v>PR7</v>
      </c>
      <c r="I50" s="157" t="s">
        <v>56</v>
      </c>
      <c r="J50" s="149"/>
      <c r="K50" s="149"/>
      <c r="L50" s="149"/>
      <c r="M50" s="149"/>
      <c r="N50" s="149"/>
      <c r="O50" s="26" t="b">
        <f t="shared" si="129"/>
        <v>1</v>
      </c>
      <c r="P50" s="26" t="b">
        <f t="shared" si="130"/>
        <v>0</v>
      </c>
      <c r="Q50" s="26" t="b">
        <f t="shared" si="131"/>
        <v>1</v>
      </c>
      <c r="R50" s="26" t="b">
        <f t="shared" si="13"/>
        <v>0</v>
      </c>
      <c r="S50" s="26" t="b">
        <f t="shared" si="14"/>
        <v>0</v>
      </c>
      <c r="T50" s="26" t="b">
        <f t="shared" si="132"/>
        <v>0</v>
      </c>
      <c r="U50" s="26" t="b">
        <f t="shared" si="7"/>
        <v>0</v>
      </c>
      <c r="V50" s="26" t="b">
        <f t="shared" si="133"/>
        <v>0</v>
      </c>
      <c r="W50" s="26" t="b">
        <f t="shared" si="134"/>
        <v>0</v>
      </c>
      <c r="X50" s="26" t="b">
        <f t="shared" si="135"/>
        <v>0</v>
      </c>
      <c r="Y50" s="26" t="b">
        <f t="shared" si="136"/>
        <v>0</v>
      </c>
      <c r="Z50" s="26" t="b">
        <f>IFERROR(_xlfn.LET(_xlpm.matchPosition,MATCH(E50&amp;"Yes",$H$2:$H$241,0),_xlpm.timescale,INDEX($L$2:$L$241,_xlpm.matchPosition),IF(OR(_xlpm.timescale=$AH$4,_xlpm.timescale=$AI$4),ISBLANK(INDEX($M$2:$M$241,_xlpm.matchPosition)))),FALSE)</f>
        <v>0</v>
      </c>
      <c r="AA50" s="178"/>
    </row>
  </sheetData>
  <sheetProtection algorithmName="SHA-512" hashValue="WQjXWsa+nYg6HG3qMlBfqiGFYp2IIpd7/zL5KpegFPBTI0LbatNbYLxyVZO5SeiVnotMn+cygSQVYr7b6vKJsw==" saltValue="61r9MevMQgRnNH6Cg8PdMg==" spinCount="100000" sheet="1" objects="1" scenarios="1"/>
  <mergeCells count="14">
    <mergeCell ref="AA37:AA43"/>
    <mergeCell ref="AA44:AA50"/>
    <mergeCell ref="C2:C9"/>
    <mergeCell ref="C10:C15"/>
    <mergeCell ref="C16:C24"/>
    <mergeCell ref="C25:C30"/>
    <mergeCell ref="C31:C36"/>
    <mergeCell ref="C37:C43"/>
    <mergeCell ref="C44:C50"/>
    <mergeCell ref="AA2:AA9"/>
    <mergeCell ref="AA10:AA15"/>
    <mergeCell ref="AA16:AA24"/>
    <mergeCell ref="AA25:AA30"/>
    <mergeCell ref="AA31:AA36"/>
  </mergeCells>
  <conditionalFormatting sqref="I8:I9">
    <cfRule type="cellIs" dxfId="172" priority="37" operator="equal">
      <formula>"[Select]"</formula>
    </cfRule>
    <cfRule type="cellIs" dxfId="171" priority="38" operator="equal">
      <formula>"Optimal"</formula>
    </cfRule>
    <cfRule type="cellIs" dxfId="170" priority="39" operator="equal">
      <formula>"Adequate"</formula>
    </cfRule>
    <cfRule type="cellIs" dxfId="169" priority="40" operator="equal">
      <formula>"Inadequate"</formula>
    </cfRule>
  </conditionalFormatting>
  <conditionalFormatting sqref="I14:I15">
    <cfRule type="cellIs" dxfId="168" priority="31" operator="equal">
      <formula>"[Select]"</formula>
    </cfRule>
    <cfRule type="cellIs" dxfId="167" priority="32" operator="equal">
      <formula>"Optimal"</formula>
    </cfRule>
    <cfRule type="cellIs" dxfId="166" priority="33" operator="equal">
      <formula>"Adequate"</formula>
    </cfRule>
    <cfRule type="cellIs" dxfId="165" priority="34" operator="equal">
      <formula>"Inadequate"</formula>
    </cfRule>
  </conditionalFormatting>
  <conditionalFormatting sqref="I23:I24">
    <cfRule type="cellIs" dxfId="164" priority="25" operator="equal">
      <formula>"[Select]"</formula>
    </cfRule>
    <cfRule type="cellIs" dxfId="163" priority="26" operator="equal">
      <formula>"Optimal"</formula>
    </cfRule>
    <cfRule type="cellIs" dxfId="162" priority="27" operator="equal">
      <formula>"Adequate"</formula>
    </cfRule>
    <cfRule type="cellIs" dxfId="161" priority="28" operator="equal">
      <formula>"Inadequate"</formula>
    </cfRule>
  </conditionalFormatting>
  <conditionalFormatting sqref="I29:I30">
    <cfRule type="cellIs" dxfId="160" priority="19" operator="equal">
      <formula>"[Select]"</formula>
    </cfRule>
    <cfRule type="cellIs" dxfId="159" priority="20" operator="equal">
      <formula>"Optimal"</formula>
    </cfRule>
    <cfRule type="cellIs" dxfId="158" priority="21" operator="equal">
      <formula>"Adequate"</formula>
    </cfRule>
    <cfRule type="cellIs" dxfId="157" priority="22" operator="equal">
      <formula>"Inadequate"</formula>
    </cfRule>
  </conditionalFormatting>
  <conditionalFormatting sqref="I35:I36">
    <cfRule type="cellIs" dxfId="156" priority="13" operator="equal">
      <formula>"[Select]"</formula>
    </cfRule>
    <cfRule type="cellIs" dxfId="155" priority="14" operator="equal">
      <formula>"Optimal"</formula>
    </cfRule>
    <cfRule type="cellIs" dxfId="154" priority="15" operator="equal">
      <formula>"Adequate"</formula>
    </cfRule>
    <cfRule type="cellIs" dxfId="153" priority="16" operator="equal">
      <formula>"Inadequate"</formula>
    </cfRule>
  </conditionalFormatting>
  <conditionalFormatting sqref="I42:I43">
    <cfRule type="cellIs" dxfId="152" priority="7" operator="equal">
      <formula>"[Select]"</formula>
    </cfRule>
    <cfRule type="cellIs" dxfId="151" priority="8" operator="equal">
      <formula>"Optimal"</formula>
    </cfRule>
    <cfRule type="cellIs" dxfId="150" priority="9" operator="equal">
      <formula>"Adequate"</formula>
    </cfRule>
    <cfRule type="cellIs" dxfId="149" priority="10" operator="equal">
      <formula>"Inadequate"</formula>
    </cfRule>
  </conditionalFormatting>
  <conditionalFormatting sqref="I49:I50">
    <cfRule type="cellIs" dxfId="148" priority="1" operator="equal">
      <formula>"[Select]"</formula>
    </cfRule>
    <cfRule type="cellIs" dxfId="147" priority="2" operator="equal">
      <formula>"Optimal"</formula>
    </cfRule>
    <cfRule type="cellIs" dxfId="146" priority="3" operator="equal">
      <formula>"Adequate"</formula>
    </cfRule>
    <cfRule type="cellIs" dxfId="145" priority="4" operator="equal">
      <formula>"Inadequate"</formula>
    </cfRule>
  </conditionalFormatting>
  <conditionalFormatting sqref="J2:J50">
    <cfRule type="expression" dxfId="144" priority="6">
      <formula>O2=TRUE</formula>
    </cfRule>
  </conditionalFormatting>
  <conditionalFormatting sqref="K2:N50">
    <cfRule type="expression" dxfId="143" priority="5">
      <formula>Q2=TRUE</formula>
    </cfRule>
  </conditionalFormatting>
  <dataValidations count="3">
    <dataValidation type="list" allowBlank="1" showInputMessage="1" showErrorMessage="1" sqref="J2:K50" xr:uid="{3D4FE17B-3646-4D0B-8F82-6766CD5B237A}">
      <formula1>$AH$2:$AI$2</formula1>
    </dataValidation>
    <dataValidation type="list" allowBlank="1" showInputMessage="1" showErrorMessage="1" sqref="L2:L50" xr:uid="{A8C9FD5D-DA6D-4BB3-B03B-5DB66254BCB2}">
      <formula1>$AH$4:$AL$4</formula1>
    </dataValidation>
    <dataValidation type="list" showInputMessage="1" showErrorMessage="1" sqref="I8:I9 I14:I15 I23:I24 I29:I30 I35:I36 I42:I43 I49:I50" xr:uid="{EE7E0514-5EF3-4F7F-AADC-728135A21E91}">
      <formula1>"[Select],Inadequate,Adequate,Optimal"</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80428-90C8-4AD1-A55D-7130330CB53A}">
  <dimension ref="A1:AK37"/>
  <sheetViews>
    <sheetView zoomScaleNormal="100" zoomScaleSheetLayoutView="40" workbookViewId="0">
      <pane ySplit="1" topLeftCell="A30" activePane="bottomLeft" state="frozen"/>
      <selection activeCell="J1" sqref="J1:L1048576"/>
      <selection pane="bottomLeft" activeCell="A2" sqref="A2"/>
    </sheetView>
  </sheetViews>
  <sheetFormatPr defaultRowHeight="15.5"/>
  <cols>
    <col min="1" max="1" width="10.07421875" customWidth="1"/>
    <col min="2" max="2" width="14.3046875" customWidth="1"/>
    <col min="3" max="3" width="66.07421875" customWidth="1"/>
    <col min="4" max="5" width="20.4609375" hidden="1" customWidth="1"/>
    <col min="6" max="6" width="38.4609375" customWidth="1"/>
    <col min="7" max="7" width="13.07421875" hidden="1" customWidth="1"/>
    <col min="8" max="8" width="10.765625" hidden="1" customWidth="1"/>
    <col min="9" max="9" width="14.765625" customWidth="1"/>
    <col min="10" max="12" width="17.07421875" customWidth="1"/>
    <col min="13" max="13" width="24.3046875" bestFit="1" customWidth="1"/>
    <col min="14" max="14" width="35.69140625" customWidth="1"/>
    <col min="15" max="26" width="30.23046875" hidden="1" customWidth="1"/>
    <col min="27" max="27" width="37.4609375" customWidth="1"/>
    <col min="34" max="37" width="0" hidden="1" customWidth="1"/>
  </cols>
  <sheetData>
    <row r="1" spans="1:37" ht="31">
      <c r="A1" s="4" t="s">
        <v>11</v>
      </c>
      <c r="B1" s="4" t="s">
        <v>12</v>
      </c>
      <c r="C1" s="4" t="s">
        <v>13</v>
      </c>
      <c r="D1" s="4"/>
      <c r="E1" s="4"/>
      <c r="G1" t="s">
        <v>14</v>
      </c>
      <c r="H1" t="s">
        <v>15</v>
      </c>
      <c r="J1" s="9" t="s">
        <v>16</v>
      </c>
      <c r="K1" s="9" t="s">
        <v>17</v>
      </c>
      <c r="L1" s="9" t="s">
        <v>18</v>
      </c>
      <c r="M1" s="9" t="s">
        <v>19</v>
      </c>
      <c r="N1" s="9" t="s">
        <v>20</v>
      </c>
      <c r="O1" s="9" t="s">
        <v>21</v>
      </c>
      <c r="P1" s="9" t="s">
        <v>22</v>
      </c>
      <c r="Q1" s="88" t="s">
        <v>23</v>
      </c>
      <c r="R1" s="88" t="s">
        <v>24</v>
      </c>
      <c r="S1" s="88" t="s">
        <v>25</v>
      </c>
      <c r="T1" s="9" t="s">
        <v>26</v>
      </c>
      <c r="U1" s="88" t="s">
        <v>27</v>
      </c>
      <c r="V1" s="88" t="s">
        <v>28</v>
      </c>
      <c r="W1" s="9" t="s">
        <v>29</v>
      </c>
      <c r="X1" s="88" t="s">
        <v>30</v>
      </c>
      <c r="Y1" s="88" t="s">
        <v>31</v>
      </c>
      <c r="Z1" s="9" t="s">
        <v>32</v>
      </c>
    </row>
    <row r="2" spans="1:37" ht="26.5" customHeight="1">
      <c r="A2" s="16" t="s">
        <v>211</v>
      </c>
      <c r="B2" s="45" t="s">
        <v>212</v>
      </c>
      <c r="C2" s="180" t="s">
        <v>213</v>
      </c>
      <c r="D2" s="9" t="s">
        <v>214</v>
      </c>
      <c r="E2" s="9" t="str">
        <f>LEFT(D2,FIND("(",D2)-1)</f>
        <v>PE1</v>
      </c>
      <c r="F2" s="13" t="s">
        <v>37</v>
      </c>
      <c r="G2" s="13" t="str">
        <f>$E2&amp;J2</f>
        <v>PE1</v>
      </c>
      <c r="H2" s="13" t="str">
        <f>$E2&amp;K2</f>
        <v>PE1</v>
      </c>
      <c r="I2" s="150" t="s">
        <v>38</v>
      </c>
      <c r="J2" s="148"/>
      <c r="K2" s="148"/>
      <c r="L2" s="148"/>
      <c r="M2" s="148"/>
      <c r="N2" s="148"/>
      <c r="O2" s="25" t="b">
        <f t="shared" ref="O2" si="0">IF(COUNTIFS(J$2:J$255,"Yes",$E$2:$E$255,$E2)=0,TRUE,FALSE)</f>
        <v>1</v>
      </c>
      <c r="P2" s="25" t="b">
        <f>IF(COUNTIFS(J$2:J$255,"Yes",$E$2:$E$255,$E2)&gt;1,TRUE,FALSE)</f>
        <v>0</v>
      </c>
      <c r="Q2" t="b">
        <f>IF(COUNTIFS(K$2:K$255,"Yes",$E$2:$E$255,$E2)=0,TRUE,FALSE)</f>
        <v>1</v>
      </c>
      <c r="R2" t="b">
        <f>IF(K2="Yes",IF(ISBLANK(L2),TRUE,FALSE),FALSE)</f>
        <v>0</v>
      </c>
      <c r="S2" t="b">
        <f>IF(OR(L2="Next Year",L2="Next Two Years"),IF(ISBLANK(M2),TRUE,FALSE),FALSE)</f>
        <v>0</v>
      </c>
      <c r="T2" s="25" t="b">
        <f>IF(COUNTIFS(K$2:K$255,"Yes",$E$2:$E$255,$E2)&gt;1,TRUE,FALSE)</f>
        <v>0</v>
      </c>
      <c r="U2" t="b">
        <f>IFERROR(_xlfn.LET(_xlpm.current,INDEX($I$2:$I$249,MATCH($E2&amp;"Yes",$G$2:$G$249,0)),_xlpm.goal,INDEX($I$2:$I$249,MATCH($E2&amp;"Yes",$H$2:$H$249,0)),IF(OR(_xlpm.current = "[Select]", _xlpm.goal = "[Select]"),FALSE,IF(OR(AND(_xlpm.current&lt;&gt;"n/a",_xlpm.goal="Inadequate"), AND(_xlpm.goal = "Adequate", OR(_xlpm.current = "Adequate", _xlpm.current = "Optimal ")), AND(_xlpm.current = "Optimal ", _xlpm.goal &lt;&gt; 0)),TRUE,FALSE))),FALSE)</f>
        <v>0</v>
      </c>
      <c r="V2" t="b">
        <f>IFERROR(_xlfn.LET(_xlpm.current,INDEX($I$2:$I$260,MATCH($E2&amp;"Yes",$G$2:$G$260,0)),_xlfn.LET(_xlpm.goal,INDEX($I$2:$I$260,MATCH($E2&amp;"Yes",$H$2:$H$260,0)),IF(AND(_xlpm.current="n/a",_xlpm.goal="Inadequate"),TRUE,FALSE))),FALSE)</f>
        <v>0</v>
      </c>
      <c r="W2" t="b">
        <f t="shared" ref="W2" si="1">IFERROR(INDEX($L$2:$L$255,MATCH(E2&amp;"Yes",$H$2:$H$255,0))=0,FALSE)</f>
        <v>0</v>
      </c>
      <c r="X2" t="b">
        <f>IFERROR(_xlfn.LET(_xlpm.current,INDEX($F$2:$F$249,MATCH($E2&amp;"Yes",$G$2:$G$249,0)),_xlfn.LET(_xlpm.goal,INDEX($F$2:$F$249,MATCH($E2&amp;"Yes",$H$2:$H$249,0)),IF(OR(IFERROR(_xlpm.current="Custom [Overwrite this text if selected]",FALSE),IFERROR(_xlpm.goal="Custom [Overwrite this text if selected]",FALSE),IFERROR(_xlpm.current="",FALSE),IFERROR(_xlpm.goal="",FALSE)),TRUE,FALSE))),FALSE)</f>
        <v>0</v>
      </c>
      <c r="Y2" t="b">
        <f>IFERROR(_xlfn.LET(_xlpm.current,INDEX($I$2:$I$249,MATCH($E2&amp;"Yes",$G$2:$G$249,0)),_xlfn.LET(_xlpm.goal,INDEX($I$2:$I$249,MATCH($E2&amp;"Yes",$H$2:$H$249,0)),IF(OR(IFERROR(_xlpm.current="[Select]",FALSE),IFERROR(_xlpm.goal="[Select]",FALSE),IFERROR(_xlpm.current="",FALSE),IFERROR(_xlpm.goal="",FALSE)),TRUE,FALSE))),FALSE)</f>
        <v>0</v>
      </c>
      <c r="Z2" t="b">
        <f>IFERROR(_xlfn.LET(_xlpm.matchPosition,MATCH(E2&amp;"Yes",$H$2:$H$255,0),_xlpm.timescale,INDEX($L$2:$L$255,_xlpm.matchPosition),IF(OR(_xlpm.timescale=$AH$4,_xlpm.timescale=$AI$4),ISBLANK(INDEX($M$2:$M$255,_xlpm.matchPosition)))),FALSE)</f>
        <v>0</v>
      </c>
      <c r="AA2" s="177" t="str" cm="1">
        <f t="array" ref="AA2">_xlfn.LET(
_xlpm.currentText,IF(OR(O2,P2),"- Please select exactly one current practice (or 'Not applicable')",""),
_xlpm.goalsText,IF(T2,"- Please select exactly one goal",""),
_xlpm.insufficientGoal,IF(U2,"- Note: selected goal is at same or lower level than current state",""),
_xlpm.naToInadequate,IF(V2,"- Note: selected goal is inadequate",""),
_xlpm.customGoalButNoDescription,IF(X2,"- Please provide a description for your custom state in column F",""),
_xlpm.customGoalButNoMaturitySpecified,IF(Y2,"- Please select a maturity level for custom state",""),
_xlpm.goalButNoTimescale,IF(W2,"- Please use the 'Improvement timescale' field to indicate how quickly improvement is planned for",""),
_xlpm.timescaleButNoAction,IF(Z2,"- Please indicate what actions you intend to take to improve within the " &amp; LOWER(L2),""),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c r="AH2" t="s">
        <v>39</v>
      </c>
    </row>
    <row r="3" spans="1:37" ht="40.5" customHeight="1">
      <c r="A3" s="16"/>
      <c r="B3" s="45"/>
      <c r="C3" s="180"/>
      <c r="D3" s="9" t="s">
        <v>215</v>
      </c>
      <c r="E3" s="9" t="str">
        <f>LEFT(D3,FIND("(",D3)-1)</f>
        <v>PE1</v>
      </c>
      <c r="F3" s="13" t="s">
        <v>216</v>
      </c>
      <c r="G3" s="13" t="str">
        <f t="shared" ref="G3:G37" si="2">$E3&amp;J3</f>
        <v>PE1</v>
      </c>
      <c r="H3" s="13" t="str">
        <f t="shared" ref="H3:H37" si="3">$E3&amp;K3</f>
        <v>PE1</v>
      </c>
      <c r="I3" s="92" t="s">
        <v>42</v>
      </c>
      <c r="J3" s="148"/>
      <c r="K3" s="148"/>
      <c r="L3" s="148"/>
      <c r="M3" s="148"/>
      <c r="N3" s="148"/>
      <c r="O3" s="25" t="b">
        <f t="shared" ref="O3:O37" si="4">IF(COUNTIFS(J$2:J$255,"Yes",$E$2:$E$255,$E3)=0,TRUE,FALSE)</f>
        <v>1</v>
      </c>
      <c r="P3" s="25" t="b">
        <f t="shared" ref="P3:P37" si="5">IF(COUNTIFS(J$2:J$255,"Yes",$E$2:$E$255,$E3)&gt;1,TRUE,FALSE)</f>
        <v>0</v>
      </c>
      <c r="Q3" t="b">
        <f t="shared" ref="Q3:Q37" si="6">IF(COUNTIFS(K$2:K$255,"Yes",$E$2:$E$255,$E3)=0,TRUE,FALSE)</f>
        <v>1</v>
      </c>
      <c r="R3" t="b">
        <f t="shared" ref="R3:R37" si="7">IF(K3="Yes",IF(ISBLANK(L3),TRUE,FALSE),FALSE)</f>
        <v>0</v>
      </c>
      <c r="S3" t="b">
        <f t="shared" ref="S3:S37" si="8">IF(OR(L3="Next Year",L3="Next Two Years"),IF(ISBLANK(M3),TRUE,FALSE),FALSE)</f>
        <v>0</v>
      </c>
      <c r="T3" s="25" t="b">
        <f t="shared" ref="T3:T37" si="9">IF(COUNTIFS(K$2:K$255,"Yes",$E$2:$E$255,$E3)&gt;1,TRUE,FALSE)</f>
        <v>0</v>
      </c>
      <c r="U3" t="b">
        <f t="shared" ref="U3:U37" si="10">IFERROR(_xlfn.LET(_xlpm.current,INDEX($I$2:$I$249,MATCH($E3&amp;"Yes",$G$2:$G$249,0)),_xlpm.goal,INDEX($I$2:$I$249,MATCH($E3&amp;"Yes",$H$2:$H$249,0)),IF(OR(_xlpm.current = "[Select]", _xlpm.goal = "[Select]"),FALSE,IF(OR(AND(_xlpm.current&lt;&gt;"n/a",_xlpm.goal="Inadequate"), AND(_xlpm.goal = "Adequate", OR(_xlpm.current = "Adequate", _xlpm.current = "Optimal ")), AND(_xlpm.current = "Optimal ", _xlpm.goal &lt;&gt; 0)),TRUE,FALSE))),FALSE)</f>
        <v>0</v>
      </c>
      <c r="V3" t="b">
        <f t="shared" ref="V3:V37" si="11">IFERROR(_xlfn.LET(_xlpm.current,INDEX($I$2:$I$260,MATCH($E3&amp;"Yes",$G$2:$G$260,0)),_xlfn.LET(_xlpm.goal,INDEX($I$2:$I$260,MATCH($E3&amp;"Yes",$H$2:$H$260,0)),IF(AND(_xlpm.current="n/a",_xlpm.goal="Inadequate"),TRUE,FALSE))),FALSE)</f>
        <v>0</v>
      </c>
      <c r="W3" t="b">
        <f t="shared" ref="W3:W37" si="12">IFERROR(INDEX($L$2:$L$255,MATCH(E3&amp;"Yes",$H$2:$H$255,0))=0,FALSE)</f>
        <v>0</v>
      </c>
      <c r="X3" t="b">
        <f t="shared" ref="X3:X37" si="13">IFERROR(_xlfn.LET(_xlpm.current,INDEX($F$2:$F$249,MATCH($E3&amp;"Yes",$G$2:$G$249,0)),_xlfn.LET(_xlpm.goal,INDEX($F$2:$F$249,MATCH($E3&amp;"Yes",$H$2:$H$249,0)),IF(OR(IFERROR(_xlpm.current="Custom [Overwrite this text if selected]",FALSE),IFERROR(_xlpm.goal="Custom [Overwrite this text if selected]",FALSE),IFERROR(_xlpm.current="",FALSE),IFERROR(_xlpm.goal="",FALSE)),TRUE,FALSE))),FALSE)</f>
        <v>0</v>
      </c>
      <c r="Y3" t="b">
        <f t="shared" ref="Y3:Y37" si="14">IFERROR(_xlfn.LET(_xlpm.current,INDEX($I$2:$I$249,MATCH($E3&amp;"Yes",$G$2:$G$249,0)),_xlfn.LET(_xlpm.goal,INDEX($I$2:$I$249,MATCH($E3&amp;"Yes",$H$2:$H$249,0)),IF(OR(IFERROR(_xlpm.current="[Select]",FALSE),IFERROR(_xlpm.goal="[Select]",FALSE),IFERROR(_xlpm.current="",FALSE),IFERROR(_xlpm.goal="",FALSE)),TRUE,FALSE))),FALSE)</f>
        <v>0</v>
      </c>
      <c r="Z3" t="b">
        <f t="shared" ref="Z3:Z37" si="15">IFERROR(_xlfn.LET(_xlpm.matchPosition,MATCH(E3&amp;"Yes",$H$2:$H$255,0),_xlpm.timescale,INDEX($L$2:$L$255,_xlpm.matchPosition),IF(OR(_xlpm.timescale=$AH$4,_xlpm.timescale=$AI$4),ISBLANK(INDEX($M$2:$M$255,_xlpm.matchPosition)))),FALSE)</f>
        <v>0</v>
      </c>
      <c r="AA3" s="177"/>
    </row>
    <row r="4" spans="1:37" ht="40.5" customHeight="1">
      <c r="A4" s="16"/>
      <c r="B4" s="45"/>
      <c r="C4" s="180"/>
      <c r="D4" s="9" t="s">
        <v>217</v>
      </c>
      <c r="E4" s="9" t="str">
        <f t="shared" ref="E4:E33" si="16">LEFT(D4,FIND("(",D4)-1)</f>
        <v>PE1</v>
      </c>
      <c r="F4" s="13" t="s">
        <v>218</v>
      </c>
      <c r="G4" s="13" t="str">
        <f t="shared" si="2"/>
        <v>PE1</v>
      </c>
      <c r="H4" s="13" t="str">
        <f t="shared" si="3"/>
        <v>PE1</v>
      </c>
      <c r="I4" s="92" t="s">
        <v>42</v>
      </c>
      <c r="J4" s="148"/>
      <c r="K4" s="148"/>
      <c r="L4" s="148"/>
      <c r="M4" s="148"/>
      <c r="N4" s="148"/>
      <c r="O4" s="25" t="b">
        <f t="shared" si="4"/>
        <v>1</v>
      </c>
      <c r="P4" s="25" t="b">
        <f t="shared" si="5"/>
        <v>0</v>
      </c>
      <c r="Q4" t="b">
        <f t="shared" si="6"/>
        <v>1</v>
      </c>
      <c r="R4" t="b">
        <f t="shared" si="7"/>
        <v>0</v>
      </c>
      <c r="S4" t="b">
        <f t="shared" si="8"/>
        <v>0</v>
      </c>
      <c r="T4" s="25" t="b">
        <f t="shared" si="9"/>
        <v>0</v>
      </c>
      <c r="U4" t="b">
        <f t="shared" si="10"/>
        <v>0</v>
      </c>
      <c r="V4" t="b">
        <f t="shared" si="11"/>
        <v>0</v>
      </c>
      <c r="W4" t="b">
        <f t="shared" si="12"/>
        <v>0</v>
      </c>
      <c r="X4" t="b">
        <f t="shared" si="13"/>
        <v>0</v>
      </c>
      <c r="Y4" t="b">
        <f t="shared" si="14"/>
        <v>0</v>
      </c>
      <c r="Z4" t="b">
        <f t="shared" si="15"/>
        <v>0</v>
      </c>
      <c r="AA4" s="177"/>
      <c r="AH4" t="s">
        <v>45</v>
      </c>
      <c r="AI4" t="s">
        <v>46</v>
      </c>
      <c r="AJ4" t="s">
        <v>47</v>
      </c>
      <c r="AK4" t="s">
        <v>48</v>
      </c>
    </row>
    <row r="5" spans="1:37" ht="54" customHeight="1">
      <c r="A5" s="16"/>
      <c r="B5" s="45"/>
      <c r="C5" s="180"/>
      <c r="D5" s="9" t="s">
        <v>219</v>
      </c>
      <c r="E5" s="9" t="str">
        <f t="shared" si="16"/>
        <v>PE1</v>
      </c>
      <c r="F5" s="13" t="s">
        <v>220</v>
      </c>
      <c r="G5" s="13" t="str">
        <f t="shared" si="2"/>
        <v>PE1</v>
      </c>
      <c r="H5" s="13" t="str">
        <f t="shared" si="3"/>
        <v>PE1</v>
      </c>
      <c r="I5" s="93" t="s">
        <v>69</v>
      </c>
      <c r="J5" s="148"/>
      <c r="K5" s="148"/>
      <c r="L5" s="148"/>
      <c r="M5" s="148"/>
      <c r="N5" s="148"/>
      <c r="O5" s="25" t="b">
        <f t="shared" si="4"/>
        <v>1</v>
      </c>
      <c r="P5" s="25" t="b">
        <f t="shared" si="5"/>
        <v>0</v>
      </c>
      <c r="Q5" t="b">
        <f t="shared" si="6"/>
        <v>1</v>
      </c>
      <c r="R5" t="b">
        <f t="shared" si="7"/>
        <v>0</v>
      </c>
      <c r="S5" t="b">
        <f t="shared" si="8"/>
        <v>0</v>
      </c>
      <c r="T5" s="25" t="b">
        <f t="shared" si="9"/>
        <v>0</v>
      </c>
      <c r="U5" t="b">
        <f t="shared" si="10"/>
        <v>0</v>
      </c>
      <c r="V5" t="b">
        <f t="shared" si="11"/>
        <v>0</v>
      </c>
      <c r="W5" t="b">
        <f t="shared" si="12"/>
        <v>0</v>
      </c>
      <c r="X5" t="b">
        <f t="shared" si="13"/>
        <v>0</v>
      </c>
      <c r="Y5" t="b">
        <f t="shared" si="14"/>
        <v>0</v>
      </c>
      <c r="Z5" t="b">
        <f t="shared" si="15"/>
        <v>0</v>
      </c>
      <c r="AA5" s="177"/>
    </row>
    <row r="6" spans="1:37" ht="103" customHeight="1">
      <c r="A6" s="16"/>
      <c r="B6" s="45"/>
      <c r="C6" s="180"/>
      <c r="D6" s="9" t="s">
        <v>221</v>
      </c>
      <c r="E6" s="9" t="str">
        <f t="shared" si="16"/>
        <v>PE1</v>
      </c>
      <c r="F6" s="13" t="s">
        <v>222</v>
      </c>
      <c r="G6" s="13" t="str">
        <f t="shared" si="2"/>
        <v>PE1</v>
      </c>
      <c r="H6" s="13" t="str">
        <f t="shared" si="3"/>
        <v>PE1</v>
      </c>
      <c r="I6" s="93" t="s">
        <v>69</v>
      </c>
      <c r="J6" s="148"/>
      <c r="K6" s="148"/>
      <c r="L6" s="148"/>
      <c r="M6" s="148"/>
      <c r="N6" s="148"/>
      <c r="O6" s="25" t="b">
        <f t="shared" si="4"/>
        <v>1</v>
      </c>
      <c r="P6" s="25" t="b">
        <f t="shared" si="5"/>
        <v>0</v>
      </c>
      <c r="Q6" t="b">
        <f t="shared" si="6"/>
        <v>1</v>
      </c>
      <c r="R6" t="b">
        <f t="shared" si="7"/>
        <v>0</v>
      </c>
      <c r="S6" t="b">
        <f t="shared" si="8"/>
        <v>0</v>
      </c>
      <c r="T6" s="25" t="b">
        <f t="shared" si="9"/>
        <v>0</v>
      </c>
      <c r="U6" t="b">
        <f t="shared" si="10"/>
        <v>0</v>
      </c>
      <c r="V6" t="b">
        <f t="shared" si="11"/>
        <v>0</v>
      </c>
      <c r="W6" t="b">
        <f t="shared" si="12"/>
        <v>0</v>
      </c>
      <c r="X6" t="b">
        <f t="shared" si="13"/>
        <v>0</v>
      </c>
      <c r="Y6" t="b">
        <f t="shared" si="14"/>
        <v>0</v>
      </c>
      <c r="Z6" t="b">
        <f t="shared" si="15"/>
        <v>0</v>
      </c>
      <c r="AA6" s="177"/>
    </row>
    <row r="7" spans="1:37" ht="46.5" customHeight="1">
      <c r="A7" s="16"/>
      <c r="B7" s="45"/>
      <c r="C7" s="180"/>
      <c r="D7" s="9" t="s">
        <v>223</v>
      </c>
      <c r="E7" s="9" t="str">
        <f t="shared" ref="E7:E8" si="17">LEFT(D7,FIND("(",D7)-1)</f>
        <v>PE1</v>
      </c>
      <c r="F7" s="158" t="s">
        <v>55</v>
      </c>
      <c r="G7" s="13" t="str">
        <f t="shared" si="2"/>
        <v>PE1</v>
      </c>
      <c r="H7" s="13" t="str">
        <f t="shared" si="3"/>
        <v>PE1</v>
      </c>
      <c r="I7" s="159" t="s">
        <v>56</v>
      </c>
      <c r="J7" s="148"/>
      <c r="K7" s="148"/>
      <c r="L7" s="148"/>
      <c r="M7" s="148"/>
      <c r="N7" s="148"/>
      <c r="O7" s="25" t="b">
        <f t="shared" si="4"/>
        <v>1</v>
      </c>
      <c r="P7" s="25" t="b">
        <f t="shared" si="5"/>
        <v>0</v>
      </c>
      <c r="Q7" t="b">
        <f t="shared" si="6"/>
        <v>1</v>
      </c>
      <c r="R7" t="b">
        <f t="shared" si="7"/>
        <v>0</v>
      </c>
      <c r="S7" t="b">
        <f t="shared" si="8"/>
        <v>0</v>
      </c>
      <c r="T7" s="25" t="b">
        <f t="shared" si="9"/>
        <v>0</v>
      </c>
      <c r="U7" t="b">
        <f t="shared" si="10"/>
        <v>0</v>
      </c>
      <c r="V7" t="b">
        <f t="shared" si="11"/>
        <v>0</v>
      </c>
      <c r="W7" t="b">
        <f t="shared" si="12"/>
        <v>0</v>
      </c>
      <c r="X7" t="b">
        <f t="shared" si="13"/>
        <v>0</v>
      </c>
      <c r="Y7" t="b">
        <f t="shared" si="14"/>
        <v>0</v>
      </c>
      <c r="Z7" t="b">
        <f t="shared" si="15"/>
        <v>0</v>
      </c>
      <c r="AA7" s="177"/>
    </row>
    <row r="8" spans="1:37" ht="46.5" customHeight="1">
      <c r="A8" s="43"/>
      <c r="B8" s="51"/>
      <c r="C8" s="181"/>
      <c r="D8" s="88" t="s">
        <v>224</v>
      </c>
      <c r="E8" s="88" t="str">
        <f t="shared" si="17"/>
        <v>PE1</v>
      </c>
      <c r="F8" s="156" t="s">
        <v>55</v>
      </c>
      <c r="G8" s="27" t="str">
        <f t="shared" si="2"/>
        <v>PE1</v>
      </c>
      <c r="H8" s="27" t="str">
        <f t="shared" si="3"/>
        <v>PE1</v>
      </c>
      <c r="I8" s="157" t="s">
        <v>56</v>
      </c>
      <c r="J8" s="149"/>
      <c r="K8" s="149"/>
      <c r="L8" s="149"/>
      <c r="M8" s="149"/>
      <c r="N8" s="149"/>
      <c r="O8" s="34" t="b">
        <f t="shared" si="4"/>
        <v>1</v>
      </c>
      <c r="P8" s="34" t="b">
        <f t="shared" si="5"/>
        <v>0</v>
      </c>
      <c r="Q8" s="26" t="b">
        <f t="shared" si="6"/>
        <v>1</v>
      </c>
      <c r="R8" s="26" t="b">
        <f t="shared" si="7"/>
        <v>0</v>
      </c>
      <c r="S8" s="26" t="b">
        <f t="shared" si="8"/>
        <v>0</v>
      </c>
      <c r="T8" s="34" t="b">
        <f t="shared" si="9"/>
        <v>0</v>
      </c>
      <c r="U8" s="26" t="b">
        <f t="shared" si="10"/>
        <v>0</v>
      </c>
      <c r="V8" s="26" t="b">
        <f t="shared" si="11"/>
        <v>0</v>
      </c>
      <c r="W8" s="26" t="b">
        <f t="shared" si="12"/>
        <v>0</v>
      </c>
      <c r="X8" s="26" t="b">
        <f t="shared" si="13"/>
        <v>0</v>
      </c>
      <c r="Y8" s="26" t="b">
        <f t="shared" si="14"/>
        <v>0</v>
      </c>
      <c r="Z8" s="26" t="b">
        <f t="shared" si="15"/>
        <v>0</v>
      </c>
      <c r="AA8" s="178"/>
    </row>
    <row r="9" spans="1:37" ht="26.5" customHeight="1">
      <c r="A9" s="42" t="s">
        <v>225</v>
      </c>
      <c r="B9" s="164" t="s">
        <v>212</v>
      </c>
      <c r="C9" s="179" t="s">
        <v>226</v>
      </c>
      <c r="D9" s="97" t="s">
        <v>227</v>
      </c>
      <c r="E9" s="97" t="str">
        <f t="shared" si="16"/>
        <v>PE2</v>
      </c>
      <c r="F9" s="31" t="s">
        <v>37</v>
      </c>
      <c r="G9" s="31" t="str">
        <f t="shared" si="2"/>
        <v>PE2</v>
      </c>
      <c r="H9" s="31" t="str">
        <f t="shared" si="3"/>
        <v>PE2</v>
      </c>
      <c r="I9" s="154" t="s">
        <v>38</v>
      </c>
      <c r="J9" s="155"/>
      <c r="K9" s="155"/>
      <c r="L9" s="155"/>
      <c r="M9" s="155"/>
      <c r="N9" s="155"/>
      <c r="O9" s="32" t="b">
        <f t="shared" si="4"/>
        <v>1</v>
      </c>
      <c r="P9" s="32" t="b">
        <f t="shared" si="5"/>
        <v>0</v>
      </c>
      <c r="Q9" s="160" t="b">
        <f t="shared" si="6"/>
        <v>1</v>
      </c>
      <c r="R9" s="160" t="b">
        <f t="shared" si="7"/>
        <v>0</v>
      </c>
      <c r="S9" s="160" t="b">
        <f t="shared" si="8"/>
        <v>0</v>
      </c>
      <c r="T9" s="32" t="b">
        <f t="shared" si="9"/>
        <v>0</v>
      </c>
      <c r="U9" s="160" t="b">
        <f t="shared" si="10"/>
        <v>0</v>
      </c>
      <c r="V9" s="160" t="b">
        <f t="shared" si="11"/>
        <v>0</v>
      </c>
      <c r="W9" s="160" t="b">
        <f t="shared" si="12"/>
        <v>0</v>
      </c>
      <c r="X9" s="160" t="b">
        <f t="shared" si="13"/>
        <v>0</v>
      </c>
      <c r="Y9" s="160" t="b">
        <f t="shared" si="14"/>
        <v>0</v>
      </c>
      <c r="Z9" s="160" t="b">
        <f t="shared" si="15"/>
        <v>0</v>
      </c>
      <c r="AA9" s="176" t="str" cm="1">
        <f t="array" ref="AA9">_xlfn.LET(
_xlpm.currentText,IF(OR(O9,P9),"- Please select exactly one current practice (or 'Not applicable')",""),
_xlpm.goalsText,IF(T9,"- Please select exactly one goal",""),
_xlpm.insufficientGoal,IF(U9,"- Note: selected goal is at same or lower level than current state",""),
_xlpm.naToInadequate,IF(V9,"- Note: selected goal is inadequate",""),
_xlpm.customGoalButNoDescription,IF(X9,"- Please provide a description for your custom state in column F",""),
_xlpm.customGoalButNoMaturitySpecified,IF(Y9,"- Please select a maturity level for custom state",""),
_xlpm.goalButNoTimescale,IF(W9,"- Please use the 'Improvement timescale' field to indicate how quickly improvement is planned for",""),
_xlpm.timescaleButNoAction,IF(Z9,"- Please indicate what actions you intend to take to improve within the " &amp; LOWER(L9),""),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0" spans="1:37" ht="42" customHeight="1">
      <c r="A10" s="16"/>
      <c r="B10" s="45"/>
      <c r="C10" s="180"/>
      <c r="D10" s="4" t="s">
        <v>228</v>
      </c>
      <c r="E10" s="4" t="str">
        <f t="shared" ref="E10" si="18">LEFT(D10,FIND("(",D10)-1)</f>
        <v>PE2</v>
      </c>
      <c r="F10" s="13" t="s">
        <v>229</v>
      </c>
      <c r="G10" s="13" t="str">
        <f t="shared" si="2"/>
        <v>PE2</v>
      </c>
      <c r="H10" s="13" t="str">
        <f t="shared" si="3"/>
        <v>PE2</v>
      </c>
      <c r="I10" s="92" t="s">
        <v>42</v>
      </c>
      <c r="J10" s="148"/>
      <c r="K10" s="148"/>
      <c r="L10" s="148"/>
      <c r="M10" s="148"/>
      <c r="N10" s="148"/>
      <c r="O10" s="25" t="b">
        <f t="shared" si="4"/>
        <v>1</v>
      </c>
      <c r="P10" s="25" t="b">
        <f t="shared" si="5"/>
        <v>0</v>
      </c>
      <c r="Q10" t="b">
        <f t="shared" si="6"/>
        <v>1</v>
      </c>
      <c r="R10" t="b">
        <f t="shared" si="7"/>
        <v>0</v>
      </c>
      <c r="S10" t="b">
        <f t="shared" si="8"/>
        <v>0</v>
      </c>
      <c r="T10" s="25" t="b">
        <f t="shared" si="9"/>
        <v>0</v>
      </c>
      <c r="U10" t="b">
        <f t="shared" si="10"/>
        <v>0</v>
      </c>
      <c r="V10" t="b">
        <f t="shared" si="11"/>
        <v>0</v>
      </c>
      <c r="W10" t="b">
        <f t="shared" si="12"/>
        <v>0</v>
      </c>
      <c r="X10" t="b">
        <f t="shared" si="13"/>
        <v>0</v>
      </c>
      <c r="Y10" t="b">
        <f t="shared" si="14"/>
        <v>0</v>
      </c>
      <c r="Z10" t="b">
        <f t="shared" si="15"/>
        <v>0</v>
      </c>
      <c r="AA10" s="177"/>
    </row>
    <row r="11" spans="1:37" ht="53.15" customHeight="1">
      <c r="A11" s="16"/>
      <c r="B11" s="45"/>
      <c r="C11" s="180"/>
      <c r="D11" s="4" t="s">
        <v>230</v>
      </c>
      <c r="E11" s="4" t="str">
        <f t="shared" si="16"/>
        <v>PE2</v>
      </c>
      <c r="F11" s="13" t="s">
        <v>231</v>
      </c>
      <c r="G11" s="13" t="str">
        <f t="shared" si="2"/>
        <v>PE2</v>
      </c>
      <c r="H11" s="13" t="str">
        <f t="shared" si="3"/>
        <v>PE2</v>
      </c>
      <c r="I11" s="92" t="s">
        <v>42</v>
      </c>
      <c r="J11" s="148"/>
      <c r="K11" s="148"/>
      <c r="L11" s="148"/>
      <c r="M11" s="148"/>
      <c r="N11" s="148"/>
      <c r="O11" s="25" t="b">
        <f t="shared" si="4"/>
        <v>1</v>
      </c>
      <c r="P11" s="25" t="b">
        <f t="shared" si="5"/>
        <v>0</v>
      </c>
      <c r="Q11" t="b">
        <f t="shared" si="6"/>
        <v>1</v>
      </c>
      <c r="R11" t="b">
        <f t="shared" si="7"/>
        <v>0</v>
      </c>
      <c r="S11" t="b">
        <f t="shared" si="8"/>
        <v>0</v>
      </c>
      <c r="T11" s="25" t="b">
        <f t="shared" si="9"/>
        <v>0</v>
      </c>
      <c r="U11" t="b">
        <f t="shared" si="10"/>
        <v>0</v>
      </c>
      <c r="V11" t="b">
        <f t="shared" si="11"/>
        <v>0</v>
      </c>
      <c r="W11" t="b">
        <f t="shared" si="12"/>
        <v>0</v>
      </c>
      <c r="X11" t="b">
        <f t="shared" si="13"/>
        <v>0</v>
      </c>
      <c r="Y11" t="b">
        <f t="shared" si="14"/>
        <v>0</v>
      </c>
      <c r="Z11" t="b">
        <f t="shared" si="15"/>
        <v>0</v>
      </c>
      <c r="AA11" s="177"/>
    </row>
    <row r="12" spans="1:37" ht="91" customHeight="1">
      <c r="A12" s="16"/>
      <c r="B12" s="45"/>
      <c r="C12" s="180"/>
      <c r="D12" s="4" t="s">
        <v>232</v>
      </c>
      <c r="E12" s="4" t="str">
        <f t="shared" si="16"/>
        <v>PE2</v>
      </c>
      <c r="F12" s="13" t="s">
        <v>233</v>
      </c>
      <c r="G12" s="13" t="str">
        <f t="shared" si="2"/>
        <v>PE2</v>
      </c>
      <c r="H12" s="13" t="str">
        <f t="shared" si="3"/>
        <v>PE2</v>
      </c>
      <c r="I12" s="93" t="s">
        <v>69</v>
      </c>
      <c r="J12" s="148"/>
      <c r="K12" s="148"/>
      <c r="L12" s="148"/>
      <c r="M12" s="148"/>
      <c r="N12" s="148"/>
      <c r="O12" s="25" t="b">
        <f t="shared" si="4"/>
        <v>1</v>
      </c>
      <c r="P12" s="25" t="b">
        <f t="shared" si="5"/>
        <v>0</v>
      </c>
      <c r="Q12" t="b">
        <f t="shared" si="6"/>
        <v>1</v>
      </c>
      <c r="R12" t="b">
        <f t="shared" si="7"/>
        <v>0</v>
      </c>
      <c r="S12" t="b">
        <f t="shared" si="8"/>
        <v>0</v>
      </c>
      <c r="T12" s="25" t="b">
        <f t="shared" si="9"/>
        <v>0</v>
      </c>
      <c r="U12" t="b">
        <f t="shared" si="10"/>
        <v>0</v>
      </c>
      <c r="V12" t="b">
        <f t="shared" si="11"/>
        <v>0</v>
      </c>
      <c r="W12" t="b">
        <f t="shared" si="12"/>
        <v>0</v>
      </c>
      <c r="X12" t="b">
        <f t="shared" si="13"/>
        <v>0</v>
      </c>
      <c r="Y12" t="b">
        <f t="shared" si="14"/>
        <v>0</v>
      </c>
      <c r="Z12" t="b">
        <f t="shared" si="15"/>
        <v>0</v>
      </c>
      <c r="AA12" s="177"/>
    </row>
    <row r="13" spans="1:37" ht="71.5" customHeight="1">
      <c r="A13" s="16"/>
      <c r="B13" s="45"/>
      <c r="C13" s="180"/>
      <c r="D13" s="4" t="s">
        <v>234</v>
      </c>
      <c r="E13" s="4" t="str">
        <f>LEFT(D12,FIND("(",D12)-1)</f>
        <v>PE2</v>
      </c>
      <c r="F13" s="13" t="s">
        <v>235</v>
      </c>
      <c r="G13" s="13" t="str">
        <f t="shared" si="2"/>
        <v>PE2</v>
      </c>
      <c r="H13" s="13" t="str">
        <f t="shared" si="3"/>
        <v>PE2</v>
      </c>
      <c r="I13" s="151" t="s">
        <v>53</v>
      </c>
      <c r="J13" s="148"/>
      <c r="K13" s="148"/>
      <c r="L13" s="148"/>
      <c r="M13" s="148"/>
      <c r="N13" s="148"/>
      <c r="O13" s="25" t="b">
        <f t="shared" si="4"/>
        <v>1</v>
      </c>
      <c r="P13" s="25" t="b">
        <f t="shared" si="5"/>
        <v>0</v>
      </c>
      <c r="Q13" t="b">
        <f t="shared" si="6"/>
        <v>1</v>
      </c>
      <c r="R13" t="b">
        <f t="shared" si="7"/>
        <v>0</v>
      </c>
      <c r="S13" t="b">
        <f t="shared" si="8"/>
        <v>0</v>
      </c>
      <c r="T13" s="25" t="b">
        <f t="shared" si="9"/>
        <v>0</v>
      </c>
      <c r="U13" t="b">
        <f t="shared" si="10"/>
        <v>0</v>
      </c>
      <c r="V13" t="b">
        <f t="shared" si="11"/>
        <v>0</v>
      </c>
      <c r="W13" t="b">
        <f t="shared" si="12"/>
        <v>0</v>
      </c>
      <c r="X13" t="b">
        <f t="shared" si="13"/>
        <v>0</v>
      </c>
      <c r="Y13" t="b">
        <f t="shared" si="14"/>
        <v>0</v>
      </c>
      <c r="Z13" t="b">
        <f t="shared" si="15"/>
        <v>0</v>
      </c>
      <c r="AA13" s="177"/>
    </row>
    <row r="14" spans="1:37" ht="46.5" customHeight="1">
      <c r="A14" s="16"/>
      <c r="B14" s="45"/>
      <c r="C14" s="180"/>
      <c r="D14" s="4" t="s">
        <v>236</v>
      </c>
      <c r="E14" s="4" t="str">
        <f t="shared" ref="E14:E15" si="19">LEFT(D13,FIND("(",D13)-1)</f>
        <v>PE2</v>
      </c>
      <c r="F14" s="158" t="s">
        <v>55</v>
      </c>
      <c r="G14" s="13" t="str">
        <f t="shared" si="2"/>
        <v>PE2</v>
      </c>
      <c r="H14" s="13" t="str">
        <f t="shared" si="3"/>
        <v>PE2</v>
      </c>
      <c r="I14" s="159" t="s">
        <v>56</v>
      </c>
      <c r="J14" s="148"/>
      <c r="K14" s="148"/>
      <c r="L14" s="148"/>
      <c r="M14" s="148"/>
      <c r="N14" s="148"/>
      <c r="O14" s="25" t="b">
        <f t="shared" si="4"/>
        <v>1</v>
      </c>
      <c r="P14" s="25" t="b">
        <f t="shared" si="5"/>
        <v>0</v>
      </c>
      <c r="Q14" t="b">
        <f t="shared" si="6"/>
        <v>1</v>
      </c>
      <c r="R14" t="b">
        <f t="shared" si="7"/>
        <v>0</v>
      </c>
      <c r="S14" t="b">
        <f t="shared" si="8"/>
        <v>0</v>
      </c>
      <c r="T14" s="25" t="b">
        <f t="shared" si="9"/>
        <v>0</v>
      </c>
      <c r="U14" t="b">
        <f t="shared" si="10"/>
        <v>0</v>
      </c>
      <c r="V14" t="b">
        <f t="shared" si="11"/>
        <v>0</v>
      </c>
      <c r="W14" t="b">
        <f t="shared" si="12"/>
        <v>0</v>
      </c>
      <c r="X14" t="b">
        <f t="shared" si="13"/>
        <v>0</v>
      </c>
      <c r="Y14" t="b">
        <f t="shared" si="14"/>
        <v>0</v>
      </c>
      <c r="Z14" t="b">
        <f t="shared" si="15"/>
        <v>0</v>
      </c>
      <c r="AA14" s="177"/>
    </row>
    <row r="15" spans="1:37" ht="46.5" customHeight="1">
      <c r="A15" s="43"/>
      <c r="B15" s="51"/>
      <c r="C15" s="181"/>
      <c r="D15" s="84" t="s">
        <v>237</v>
      </c>
      <c r="E15" s="84" t="str">
        <f t="shared" si="19"/>
        <v>PE2</v>
      </c>
      <c r="F15" s="156" t="s">
        <v>55</v>
      </c>
      <c r="G15" s="27" t="str">
        <f t="shared" si="2"/>
        <v>PE2</v>
      </c>
      <c r="H15" s="27" t="str">
        <f t="shared" si="3"/>
        <v>PE2</v>
      </c>
      <c r="I15" s="157" t="s">
        <v>56</v>
      </c>
      <c r="J15" s="149"/>
      <c r="K15" s="149"/>
      <c r="L15" s="149"/>
      <c r="M15" s="149"/>
      <c r="N15" s="149"/>
      <c r="O15" s="34" t="b">
        <f t="shared" si="4"/>
        <v>1</v>
      </c>
      <c r="P15" s="34" t="b">
        <f t="shared" si="5"/>
        <v>0</v>
      </c>
      <c r="Q15" s="26" t="b">
        <f t="shared" si="6"/>
        <v>1</v>
      </c>
      <c r="R15" s="26" t="b">
        <f t="shared" si="7"/>
        <v>0</v>
      </c>
      <c r="S15" s="26" t="b">
        <f t="shared" si="8"/>
        <v>0</v>
      </c>
      <c r="T15" s="34" t="b">
        <f t="shared" si="9"/>
        <v>0</v>
      </c>
      <c r="U15" s="26" t="b">
        <f t="shared" si="10"/>
        <v>0</v>
      </c>
      <c r="V15" s="26" t="b">
        <f t="shared" si="11"/>
        <v>0</v>
      </c>
      <c r="W15" s="26" t="b">
        <f t="shared" si="12"/>
        <v>0</v>
      </c>
      <c r="X15" s="26" t="b">
        <f t="shared" si="13"/>
        <v>0</v>
      </c>
      <c r="Y15" s="26" t="b">
        <f t="shared" si="14"/>
        <v>0</v>
      </c>
      <c r="Z15" s="26" t="b">
        <f t="shared" si="15"/>
        <v>0</v>
      </c>
      <c r="AA15" s="178"/>
    </row>
    <row r="16" spans="1:37" ht="26.5" customHeight="1">
      <c r="A16" s="42" t="s">
        <v>238</v>
      </c>
      <c r="B16" s="164" t="s">
        <v>212</v>
      </c>
      <c r="C16" s="179" t="s">
        <v>239</v>
      </c>
      <c r="D16" s="97" t="s">
        <v>240</v>
      </c>
      <c r="E16" s="97" t="str">
        <f>LEFT(D16,FIND("(",D16)-1)</f>
        <v>PE3</v>
      </c>
      <c r="F16" s="31" t="s">
        <v>37</v>
      </c>
      <c r="G16" s="31" t="str">
        <f t="shared" si="2"/>
        <v>PE3</v>
      </c>
      <c r="H16" s="31" t="str">
        <f t="shared" si="3"/>
        <v>PE3</v>
      </c>
      <c r="I16" s="154" t="s">
        <v>38</v>
      </c>
      <c r="J16" s="155"/>
      <c r="K16" s="155"/>
      <c r="L16" s="155"/>
      <c r="M16" s="155"/>
      <c r="N16" s="155"/>
      <c r="O16" s="32" t="b">
        <f t="shared" si="4"/>
        <v>1</v>
      </c>
      <c r="P16" s="32" t="b">
        <f t="shared" si="5"/>
        <v>0</v>
      </c>
      <c r="Q16" s="160" t="b">
        <f t="shared" si="6"/>
        <v>1</v>
      </c>
      <c r="R16" s="160" t="b">
        <f t="shared" si="7"/>
        <v>0</v>
      </c>
      <c r="S16" s="160" t="b">
        <f t="shared" si="8"/>
        <v>0</v>
      </c>
      <c r="T16" s="32" t="b">
        <f t="shared" si="9"/>
        <v>0</v>
      </c>
      <c r="U16" s="160" t="b">
        <f t="shared" si="10"/>
        <v>0</v>
      </c>
      <c r="V16" s="160" t="b">
        <f t="shared" si="11"/>
        <v>0</v>
      </c>
      <c r="W16" s="160" t="b">
        <f t="shared" si="12"/>
        <v>0</v>
      </c>
      <c r="X16" s="160" t="b">
        <f t="shared" si="13"/>
        <v>0</v>
      </c>
      <c r="Y16" s="160" t="b">
        <f t="shared" si="14"/>
        <v>0</v>
      </c>
      <c r="Z16" s="160" t="b">
        <f t="shared" si="15"/>
        <v>0</v>
      </c>
      <c r="AA16" s="176" t="str" cm="1">
        <f t="array" ref="AA16">_xlfn.LET(
_xlpm.currentText,IF(OR(O16,P16),"- Please select exactly one current practice (or 'Not applicable')",""),
_xlpm.goalsText,IF(T16,"- Please select exactly one goal",""),
_xlpm.insufficientGoal,IF(U16,"- Note: selected goal is at same or lower level than current state",""),
_xlpm.naToInadequate,IF(V16,"- Note: selected goal is inadequate",""),
_xlpm.customGoalButNoDescription,IF(X16,"- Please provide a description for your custom state in column F",""),
_xlpm.customGoalButNoMaturitySpecified,IF(Y16,"- Please select a maturity level for custom state",""),
_xlpm.goalButNoTimescale,IF(W16,"- Please use the 'Improvement timescale' field to indicate how quickly improvement is planned for",""),
_xlpm.timescaleButNoAction,IF(Z16,"- Please indicate what actions you intend to take to improve within the " &amp; LOWER(L16),""),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7" spans="1:27" ht="55.5" customHeight="1">
      <c r="A17" s="16"/>
      <c r="B17" s="45"/>
      <c r="C17" s="180"/>
      <c r="D17" s="4" t="s">
        <v>241</v>
      </c>
      <c r="E17" s="4" t="str">
        <f>LEFT(D17,FIND("(",D17)-1)</f>
        <v>PE3</v>
      </c>
      <c r="F17" s="13" t="s">
        <v>242</v>
      </c>
      <c r="G17" s="13" t="str">
        <f t="shared" si="2"/>
        <v>PE3</v>
      </c>
      <c r="H17" s="13" t="str">
        <f t="shared" si="3"/>
        <v>PE3</v>
      </c>
      <c r="I17" s="92" t="s">
        <v>42</v>
      </c>
      <c r="J17" s="148"/>
      <c r="K17" s="148"/>
      <c r="L17" s="148"/>
      <c r="M17" s="148"/>
      <c r="N17" s="148"/>
      <c r="O17" s="25" t="b">
        <f t="shared" si="4"/>
        <v>1</v>
      </c>
      <c r="P17" s="25" t="b">
        <f t="shared" si="5"/>
        <v>0</v>
      </c>
      <c r="Q17" t="b">
        <f t="shared" si="6"/>
        <v>1</v>
      </c>
      <c r="R17" t="b">
        <f t="shared" si="7"/>
        <v>0</v>
      </c>
      <c r="S17" t="b">
        <f t="shared" si="8"/>
        <v>0</v>
      </c>
      <c r="T17" s="25" t="b">
        <f t="shared" si="9"/>
        <v>0</v>
      </c>
      <c r="U17" t="b">
        <f t="shared" si="10"/>
        <v>0</v>
      </c>
      <c r="V17" t="b">
        <f t="shared" si="11"/>
        <v>0</v>
      </c>
      <c r="W17" t="b">
        <f t="shared" si="12"/>
        <v>0</v>
      </c>
      <c r="X17" t="b">
        <f t="shared" si="13"/>
        <v>0</v>
      </c>
      <c r="Y17" t="b">
        <f t="shared" si="14"/>
        <v>0</v>
      </c>
      <c r="Z17" t="b">
        <f t="shared" si="15"/>
        <v>0</v>
      </c>
      <c r="AA17" s="177"/>
    </row>
    <row r="18" spans="1:27" ht="76" customHeight="1">
      <c r="A18" s="16"/>
      <c r="B18" s="45"/>
      <c r="C18" s="180"/>
      <c r="D18" s="4" t="s">
        <v>243</v>
      </c>
      <c r="E18" s="4" t="str">
        <f t="shared" si="16"/>
        <v>PE3</v>
      </c>
      <c r="F18" s="13" t="s">
        <v>244</v>
      </c>
      <c r="G18" s="13" t="str">
        <f t="shared" si="2"/>
        <v>PE3</v>
      </c>
      <c r="H18" s="13" t="str">
        <f t="shared" si="3"/>
        <v>PE3</v>
      </c>
      <c r="I18" s="92" t="s">
        <v>42</v>
      </c>
      <c r="J18" s="148"/>
      <c r="K18" s="148"/>
      <c r="L18" s="148"/>
      <c r="M18" s="148"/>
      <c r="N18" s="148"/>
      <c r="O18" s="25" t="b">
        <f t="shared" si="4"/>
        <v>1</v>
      </c>
      <c r="P18" s="25" t="b">
        <f t="shared" si="5"/>
        <v>0</v>
      </c>
      <c r="Q18" t="b">
        <f t="shared" si="6"/>
        <v>1</v>
      </c>
      <c r="R18" t="b">
        <f t="shared" si="7"/>
        <v>0</v>
      </c>
      <c r="S18" t="b">
        <f t="shared" si="8"/>
        <v>0</v>
      </c>
      <c r="T18" s="25" t="b">
        <f t="shared" si="9"/>
        <v>0</v>
      </c>
      <c r="U18" t="b">
        <f t="shared" si="10"/>
        <v>0</v>
      </c>
      <c r="V18" t="b">
        <f t="shared" si="11"/>
        <v>0</v>
      </c>
      <c r="W18" t="b">
        <f t="shared" si="12"/>
        <v>0</v>
      </c>
      <c r="X18" t="b">
        <f t="shared" si="13"/>
        <v>0</v>
      </c>
      <c r="Y18" t="b">
        <f t="shared" si="14"/>
        <v>0</v>
      </c>
      <c r="Z18" t="b">
        <f t="shared" si="15"/>
        <v>0</v>
      </c>
      <c r="AA18" s="177"/>
    </row>
    <row r="19" spans="1:27" ht="104.15" customHeight="1">
      <c r="A19" s="16"/>
      <c r="B19" s="45"/>
      <c r="C19" s="180"/>
      <c r="D19" s="4" t="s">
        <v>245</v>
      </c>
      <c r="E19" s="4" t="str">
        <f t="shared" si="16"/>
        <v>PE3</v>
      </c>
      <c r="F19" s="13" t="s">
        <v>246</v>
      </c>
      <c r="G19" s="13" t="str">
        <f t="shared" si="2"/>
        <v>PE3</v>
      </c>
      <c r="H19" s="13" t="str">
        <f t="shared" si="3"/>
        <v>PE3</v>
      </c>
      <c r="I19" s="93" t="s">
        <v>69</v>
      </c>
      <c r="J19" s="148"/>
      <c r="K19" s="148"/>
      <c r="L19" s="148"/>
      <c r="M19" s="148"/>
      <c r="N19" s="148"/>
      <c r="O19" s="25" t="b">
        <f t="shared" si="4"/>
        <v>1</v>
      </c>
      <c r="P19" s="25" t="b">
        <f t="shared" si="5"/>
        <v>0</v>
      </c>
      <c r="Q19" t="b">
        <f t="shared" si="6"/>
        <v>1</v>
      </c>
      <c r="R19" t="b">
        <f t="shared" si="7"/>
        <v>0</v>
      </c>
      <c r="S19" t="b">
        <f t="shared" si="8"/>
        <v>0</v>
      </c>
      <c r="T19" s="25" t="b">
        <f t="shared" si="9"/>
        <v>0</v>
      </c>
      <c r="U19" t="b">
        <f t="shared" si="10"/>
        <v>0</v>
      </c>
      <c r="V19" t="b">
        <f t="shared" si="11"/>
        <v>0</v>
      </c>
      <c r="W19" t="b">
        <f t="shared" si="12"/>
        <v>0</v>
      </c>
      <c r="X19" t="b">
        <f t="shared" si="13"/>
        <v>0</v>
      </c>
      <c r="Y19" t="b">
        <f t="shared" si="14"/>
        <v>0</v>
      </c>
      <c r="Z19" t="b">
        <f t="shared" si="15"/>
        <v>0</v>
      </c>
      <c r="AA19" s="177"/>
    </row>
    <row r="20" spans="1:27" ht="104.15" customHeight="1">
      <c r="A20" s="16"/>
      <c r="B20" s="45"/>
      <c r="C20" s="180"/>
      <c r="D20" s="4" t="s">
        <v>247</v>
      </c>
      <c r="E20" s="4" t="str">
        <f t="shared" si="16"/>
        <v>PE3</v>
      </c>
      <c r="F20" s="13" t="s">
        <v>248</v>
      </c>
      <c r="G20" s="13" t="str">
        <f t="shared" si="2"/>
        <v>PE3</v>
      </c>
      <c r="H20" s="13" t="str">
        <f t="shared" si="3"/>
        <v>PE3</v>
      </c>
      <c r="I20" s="151" t="s">
        <v>53</v>
      </c>
      <c r="J20" s="148"/>
      <c r="K20" s="148"/>
      <c r="L20" s="148"/>
      <c r="M20" s="148"/>
      <c r="N20" s="148"/>
      <c r="O20" s="25" t="b">
        <f t="shared" si="4"/>
        <v>1</v>
      </c>
      <c r="P20" s="25" t="b">
        <f t="shared" si="5"/>
        <v>0</v>
      </c>
      <c r="Q20" t="b">
        <f t="shared" si="6"/>
        <v>1</v>
      </c>
      <c r="R20" t="b">
        <f t="shared" si="7"/>
        <v>0</v>
      </c>
      <c r="S20" t="b">
        <f t="shared" si="8"/>
        <v>0</v>
      </c>
      <c r="T20" s="25" t="b">
        <f t="shared" si="9"/>
        <v>0</v>
      </c>
      <c r="U20" t="b">
        <f t="shared" si="10"/>
        <v>0</v>
      </c>
      <c r="V20" t="b">
        <f t="shared" si="11"/>
        <v>0</v>
      </c>
      <c r="W20" t="b">
        <f t="shared" si="12"/>
        <v>0</v>
      </c>
      <c r="X20" t="b">
        <f t="shared" si="13"/>
        <v>0</v>
      </c>
      <c r="Y20" t="b">
        <f t="shared" si="14"/>
        <v>0</v>
      </c>
      <c r="Z20" t="b">
        <f t="shared" si="15"/>
        <v>0</v>
      </c>
      <c r="AA20" s="177"/>
    </row>
    <row r="21" spans="1:27" ht="46.5" customHeight="1">
      <c r="A21" s="16"/>
      <c r="B21" s="45"/>
      <c r="C21" s="180"/>
      <c r="D21" s="4" t="s">
        <v>249</v>
      </c>
      <c r="E21" s="4" t="str">
        <f t="shared" ref="E21:E22" si="20">LEFT(D21,FIND("(",D21)-1)</f>
        <v>PE3</v>
      </c>
      <c r="F21" s="158" t="s">
        <v>55</v>
      </c>
      <c r="G21" s="13" t="str">
        <f t="shared" si="2"/>
        <v>PE3</v>
      </c>
      <c r="H21" s="13" t="str">
        <f t="shared" si="3"/>
        <v>PE3</v>
      </c>
      <c r="I21" s="159" t="s">
        <v>56</v>
      </c>
      <c r="J21" s="148"/>
      <c r="K21" s="148"/>
      <c r="L21" s="148"/>
      <c r="M21" s="148"/>
      <c r="N21" s="148"/>
      <c r="O21" s="25" t="b">
        <f t="shared" si="4"/>
        <v>1</v>
      </c>
      <c r="P21" s="25" t="b">
        <f t="shared" si="5"/>
        <v>0</v>
      </c>
      <c r="Q21" t="b">
        <f t="shared" si="6"/>
        <v>1</v>
      </c>
      <c r="R21" t="b">
        <f t="shared" si="7"/>
        <v>0</v>
      </c>
      <c r="S21" t="b">
        <f t="shared" si="8"/>
        <v>0</v>
      </c>
      <c r="T21" s="25" t="b">
        <f t="shared" si="9"/>
        <v>0</v>
      </c>
      <c r="U21" t="b">
        <f t="shared" si="10"/>
        <v>0</v>
      </c>
      <c r="V21" t="b">
        <f t="shared" si="11"/>
        <v>0</v>
      </c>
      <c r="W21" t="b">
        <f t="shared" si="12"/>
        <v>0</v>
      </c>
      <c r="X21" t="b">
        <f t="shared" si="13"/>
        <v>0</v>
      </c>
      <c r="Y21" t="b">
        <f t="shared" si="14"/>
        <v>0</v>
      </c>
      <c r="Z21" t="b">
        <f t="shared" si="15"/>
        <v>0</v>
      </c>
      <c r="AA21" s="177"/>
    </row>
    <row r="22" spans="1:27" ht="46.5" customHeight="1">
      <c r="A22" s="43"/>
      <c r="B22" s="51"/>
      <c r="C22" s="181"/>
      <c r="D22" s="84" t="s">
        <v>250</v>
      </c>
      <c r="E22" s="84" t="str">
        <f t="shared" si="20"/>
        <v>PE3</v>
      </c>
      <c r="F22" s="156" t="s">
        <v>55</v>
      </c>
      <c r="G22" s="27" t="str">
        <f t="shared" si="2"/>
        <v>PE3</v>
      </c>
      <c r="H22" s="27" t="str">
        <f t="shared" si="3"/>
        <v>PE3</v>
      </c>
      <c r="I22" s="157" t="s">
        <v>56</v>
      </c>
      <c r="J22" s="149"/>
      <c r="K22" s="149"/>
      <c r="L22" s="149"/>
      <c r="M22" s="149"/>
      <c r="N22" s="149"/>
      <c r="O22" s="34" t="b">
        <f t="shared" si="4"/>
        <v>1</v>
      </c>
      <c r="P22" s="34" t="b">
        <f t="shared" si="5"/>
        <v>0</v>
      </c>
      <c r="Q22" s="26" t="b">
        <f t="shared" si="6"/>
        <v>1</v>
      </c>
      <c r="R22" s="26" t="b">
        <f t="shared" si="7"/>
        <v>0</v>
      </c>
      <c r="S22" s="26" t="b">
        <f t="shared" si="8"/>
        <v>0</v>
      </c>
      <c r="T22" s="34" t="b">
        <f t="shared" si="9"/>
        <v>0</v>
      </c>
      <c r="U22" s="26" t="b">
        <f t="shared" si="10"/>
        <v>0</v>
      </c>
      <c r="V22" s="26" t="b">
        <f t="shared" si="11"/>
        <v>0</v>
      </c>
      <c r="W22" s="26" t="b">
        <f t="shared" si="12"/>
        <v>0</v>
      </c>
      <c r="X22" s="26" t="b">
        <f t="shared" si="13"/>
        <v>0</v>
      </c>
      <c r="Y22" s="26" t="b">
        <f t="shared" si="14"/>
        <v>0</v>
      </c>
      <c r="Z22" s="26" t="b">
        <f t="shared" si="15"/>
        <v>0</v>
      </c>
      <c r="AA22" s="178"/>
    </row>
    <row r="23" spans="1:27" ht="26.5" customHeight="1">
      <c r="A23" s="42" t="s">
        <v>251</v>
      </c>
      <c r="B23" s="164" t="s">
        <v>212</v>
      </c>
      <c r="C23" s="179" t="s">
        <v>252</v>
      </c>
      <c r="D23" s="97" t="s">
        <v>253</v>
      </c>
      <c r="E23" s="97" t="str">
        <f t="shared" si="16"/>
        <v>PE4</v>
      </c>
      <c r="F23" s="31" t="s">
        <v>37</v>
      </c>
      <c r="G23" s="31" t="str">
        <f t="shared" si="2"/>
        <v>PE4</v>
      </c>
      <c r="H23" s="31" t="str">
        <f t="shared" si="3"/>
        <v>PE4</v>
      </c>
      <c r="I23" s="154" t="s">
        <v>38</v>
      </c>
      <c r="J23" s="155"/>
      <c r="K23" s="155"/>
      <c r="L23" s="155"/>
      <c r="M23" s="155"/>
      <c r="N23" s="155"/>
      <c r="O23" s="32" t="b">
        <f t="shared" si="4"/>
        <v>1</v>
      </c>
      <c r="P23" s="32" t="b">
        <f t="shared" si="5"/>
        <v>0</v>
      </c>
      <c r="Q23" s="160" t="b">
        <f t="shared" si="6"/>
        <v>1</v>
      </c>
      <c r="R23" s="160" t="b">
        <f t="shared" si="7"/>
        <v>0</v>
      </c>
      <c r="S23" s="160" t="b">
        <f t="shared" si="8"/>
        <v>0</v>
      </c>
      <c r="T23" s="32" t="b">
        <f t="shared" si="9"/>
        <v>0</v>
      </c>
      <c r="U23" s="160" t="b">
        <f t="shared" si="10"/>
        <v>0</v>
      </c>
      <c r="V23" s="160" t="b">
        <f t="shared" si="11"/>
        <v>0</v>
      </c>
      <c r="W23" s="160" t="b">
        <f t="shared" si="12"/>
        <v>0</v>
      </c>
      <c r="X23" s="160" t="b">
        <f t="shared" si="13"/>
        <v>0</v>
      </c>
      <c r="Y23" s="160" t="b">
        <f t="shared" si="14"/>
        <v>0</v>
      </c>
      <c r="Z23" s="160" t="b">
        <f t="shared" si="15"/>
        <v>0</v>
      </c>
      <c r="AA23" s="176" t="str" cm="1">
        <f t="array" ref="AA23">_xlfn.LET(
_xlpm.currentText,IF(OR(O23,P23),"- Please select exactly one current practice (or 'Not applicable')",""),
_xlpm.goalsText,IF(T23,"- Please select exactly one goal",""),
_xlpm.insufficientGoal,IF(U23,"- Note: selected goal is at same or lower level than current state",""),
_xlpm.naToInadequate,IF(V23,"- Note: selected goal is inadequate",""),
_xlpm.customGoalButNoDescription,IF(X23,"- Please provide a description for your custom state in column F",""),
_xlpm.customGoalButNoMaturitySpecified,IF(Y23,"- Please select a maturity level for custom state",""),
_xlpm.goalButNoTimescale,IF(W23,"- Please use the 'Improvement timescale' field to indicate how quickly improvement is planned for",""),
_xlpm.timescaleButNoAction,IF(Z23,"- Please indicate what actions you intend to take to improve within the " &amp; LOWER(L23),""),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24" spans="1:27" ht="41.5" customHeight="1">
      <c r="A24" s="16"/>
      <c r="B24" s="45"/>
      <c r="C24" s="180"/>
      <c r="D24" s="4" t="s">
        <v>254</v>
      </c>
      <c r="E24" s="4" t="str">
        <f t="shared" ref="E24" si="21">LEFT(D24,FIND("(",D24)-1)</f>
        <v>PE4</v>
      </c>
      <c r="F24" s="13" t="s">
        <v>255</v>
      </c>
      <c r="G24" s="13" t="str">
        <f t="shared" si="2"/>
        <v>PE4</v>
      </c>
      <c r="H24" s="13" t="str">
        <f t="shared" si="3"/>
        <v>PE4</v>
      </c>
      <c r="I24" s="92" t="s">
        <v>42</v>
      </c>
      <c r="J24" s="148"/>
      <c r="K24" s="148"/>
      <c r="L24" s="148"/>
      <c r="M24" s="148"/>
      <c r="N24" s="148"/>
      <c r="O24" s="25" t="b">
        <f t="shared" si="4"/>
        <v>1</v>
      </c>
      <c r="P24" s="25" t="b">
        <f t="shared" si="5"/>
        <v>0</v>
      </c>
      <c r="Q24" t="b">
        <f t="shared" si="6"/>
        <v>1</v>
      </c>
      <c r="R24" t="b">
        <f t="shared" si="7"/>
        <v>0</v>
      </c>
      <c r="S24" t="b">
        <f t="shared" si="8"/>
        <v>0</v>
      </c>
      <c r="T24" s="25" t="b">
        <f t="shared" si="9"/>
        <v>0</v>
      </c>
      <c r="U24" t="b">
        <f t="shared" si="10"/>
        <v>0</v>
      </c>
      <c r="V24" t="b">
        <f t="shared" si="11"/>
        <v>0</v>
      </c>
      <c r="W24" t="b">
        <f t="shared" si="12"/>
        <v>0</v>
      </c>
      <c r="X24" t="b">
        <f t="shared" si="13"/>
        <v>0</v>
      </c>
      <c r="Y24" t="b">
        <f t="shared" si="14"/>
        <v>0</v>
      </c>
      <c r="Z24" t="b">
        <f t="shared" si="15"/>
        <v>0</v>
      </c>
      <c r="AA24" s="177"/>
    </row>
    <row r="25" spans="1:27" ht="41.5" customHeight="1">
      <c r="A25" s="16"/>
      <c r="B25" s="45"/>
      <c r="C25" s="180"/>
      <c r="D25" s="4" t="s">
        <v>256</v>
      </c>
      <c r="E25" s="4" t="str">
        <f t="shared" si="16"/>
        <v>PE4</v>
      </c>
      <c r="F25" s="13" t="s">
        <v>257</v>
      </c>
      <c r="G25" s="13" t="str">
        <f t="shared" si="2"/>
        <v>PE4</v>
      </c>
      <c r="H25" s="13" t="str">
        <f t="shared" si="3"/>
        <v>PE4</v>
      </c>
      <c r="I25" s="92" t="s">
        <v>42</v>
      </c>
      <c r="J25" s="148"/>
      <c r="K25" s="148"/>
      <c r="L25" s="148"/>
      <c r="M25" s="148"/>
      <c r="N25" s="148"/>
      <c r="O25" s="25" t="b">
        <f t="shared" si="4"/>
        <v>1</v>
      </c>
      <c r="P25" s="25" t="b">
        <f t="shared" si="5"/>
        <v>0</v>
      </c>
      <c r="Q25" t="b">
        <f t="shared" si="6"/>
        <v>1</v>
      </c>
      <c r="R25" t="b">
        <f t="shared" si="7"/>
        <v>0</v>
      </c>
      <c r="S25" t="b">
        <f t="shared" si="8"/>
        <v>0</v>
      </c>
      <c r="T25" s="25" t="b">
        <f t="shared" si="9"/>
        <v>0</v>
      </c>
      <c r="U25" t="b">
        <f t="shared" si="10"/>
        <v>0</v>
      </c>
      <c r="V25" t="b">
        <f t="shared" si="11"/>
        <v>0</v>
      </c>
      <c r="W25" t="b">
        <f t="shared" si="12"/>
        <v>0</v>
      </c>
      <c r="X25" t="b">
        <f t="shared" si="13"/>
        <v>0</v>
      </c>
      <c r="Y25" t="b">
        <f t="shared" si="14"/>
        <v>0</v>
      </c>
      <c r="Z25" t="b">
        <f t="shared" si="15"/>
        <v>0</v>
      </c>
      <c r="AA25" s="177"/>
    </row>
    <row r="26" spans="1:27" ht="41.5" customHeight="1">
      <c r="A26" s="16"/>
      <c r="B26" s="45"/>
      <c r="C26" s="180"/>
      <c r="D26" s="4" t="s">
        <v>258</v>
      </c>
      <c r="E26" s="4" t="str">
        <f>LEFT(D26,FIND("(",D26)-1)</f>
        <v>PE4</v>
      </c>
      <c r="F26" s="13" t="s">
        <v>259</v>
      </c>
      <c r="G26" s="13" t="str">
        <f t="shared" si="2"/>
        <v>PE4</v>
      </c>
      <c r="H26" s="13" t="str">
        <f t="shared" si="3"/>
        <v>PE4</v>
      </c>
      <c r="I26" s="93" t="s">
        <v>69</v>
      </c>
      <c r="J26" s="148"/>
      <c r="K26" s="148"/>
      <c r="L26" s="148"/>
      <c r="M26" s="148"/>
      <c r="N26" s="148"/>
      <c r="O26" s="25" t="b">
        <f t="shared" si="4"/>
        <v>1</v>
      </c>
      <c r="P26" s="25" t="b">
        <f t="shared" si="5"/>
        <v>0</v>
      </c>
      <c r="Q26" t="b">
        <f t="shared" si="6"/>
        <v>1</v>
      </c>
      <c r="R26" t="b">
        <f t="shared" si="7"/>
        <v>0</v>
      </c>
      <c r="S26" t="b">
        <f t="shared" si="8"/>
        <v>0</v>
      </c>
      <c r="T26" s="25" t="b">
        <f t="shared" si="9"/>
        <v>0</v>
      </c>
      <c r="U26" t="b">
        <f t="shared" si="10"/>
        <v>0</v>
      </c>
      <c r="V26" t="b">
        <f t="shared" si="11"/>
        <v>0</v>
      </c>
      <c r="W26" t="b">
        <f t="shared" si="12"/>
        <v>0</v>
      </c>
      <c r="X26" t="b">
        <f t="shared" si="13"/>
        <v>0</v>
      </c>
      <c r="Y26" t="b">
        <f t="shared" si="14"/>
        <v>0</v>
      </c>
      <c r="Z26" t="b">
        <f t="shared" si="15"/>
        <v>0</v>
      </c>
      <c r="AA26" s="177"/>
    </row>
    <row r="27" spans="1:27" ht="53.5" customHeight="1">
      <c r="A27" s="16"/>
      <c r="B27" s="45"/>
      <c r="C27" s="180"/>
      <c r="D27" s="4" t="s">
        <v>260</v>
      </c>
      <c r="E27" s="4" t="str">
        <f>LEFT(D27,FIND("(",D27)-1)</f>
        <v>PE4</v>
      </c>
      <c r="F27" s="13" t="s">
        <v>261</v>
      </c>
      <c r="G27" s="13" t="str">
        <f t="shared" si="2"/>
        <v>PE4</v>
      </c>
      <c r="H27" s="13" t="str">
        <f t="shared" si="3"/>
        <v>PE4</v>
      </c>
      <c r="I27" s="93" t="s">
        <v>69</v>
      </c>
      <c r="J27" s="148"/>
      <c r="K27" s="148"/>
      <c r="L27" s="148"/>
      <c r="M27" s="148"/>
      <c r="N27" s="148"/>
      <c r="O27" s="25" t="b">
        <f t="shared" si="4"/>
        <v>1</v>
      </c>
      <c r="P27" s="25" t="b">
        <f t="shared" si="5"/>
        <v>0</v>
      </c>
      <c r="Q27" t="b">
        <f t="shared" si="6"/>
        <v>1</v>
      </c>
      <c r="R27" t="b">
        <f t="shared" si="7"/>
        <v>0</v>
      </c>
      <c r="S27" t="b">
        <f t="shared" si="8"/>
        <v>0</v>
      </c>
      <c r="T27" s="25" t="b">
        <f t="shared" si="9"/>
        <v>0</v>
      </c>
      <c r="U27" t="b">
        <f t="shared" si="10"/>
        <v>0</v>
      </c>
      <c r="V27" t="b">
        <f t="shared" si="11"/>
        <v>0</v>
      </c>
      <c r="W27" t="b">
        <f t="shared" si="12"/>
        <v>0</v>
      </c>
      <c r="X27" t="b">
        <f t="shared" si="13"/>
        <v>0</v>
      </c>
      <c r="Y27" t="b">
        <f t="shared" si="14"/>
        <v>0</v>
      </c>
      <c r="Z27" t="b">
        <f t="shared" si="15"/>
        <v>0</v>
      </c>
      <c r="AA27" s="177"/>
    </row>
    <row r="28" spans="1:27" ht="75.650000000000006" customHeight="1">
      <c r="A28" s="16"/>
      <c r="B28" s="45"/>
      <c r="C28" s="180"/>
      <c r="D28" s="4" t="s">
        <v>262</v>
      </c>
      <c r="E28" s="4" t="str">
        <f>LEFT(D28,FIND("(",D28)-1)</f>
        <v>PE4</v>
      </c>
      <c r="F28" s="13" t="s">
        <v>263</v>
      </c>
      <c r="G28" s="13" t="str">
        <f t="shared" si="2"/>
        <v>PE4</v>
      </c>
      <c r="H28" s="13" t="str">
        <f t="shared" si="3"/>
        <v>PE4</v>
      </c>
      <c r="I28" s="151" t="s">
        <v>53</v>
      </c>
      <c r="J28" s="148"/>
      <c r="K28" s="148"/>
      <c r="L28" s="148"/>
      <c r="M28" s="148"/>
      <c r="N28" s="148"/>
      <c r="O28" s="25" t="b">
        <f t="shared" si="4"/>
        <v>1</v>
      </c>
      <c r="P28" s="25" t="b">
        <f t="shared" si="5"/>
        <v>0</v>
      </c>
      <c r="Q28" t="b">
        <f t="shared" si="6"/>
        <v>1</v>
      </c>
      <c r="R28" t="b">
        <f t="shared" si="7"/>
        <v>0</v>
      </c>
      <c r="S28" t="b">
        <f t="shared" si="8"/>
        <v>0</v>
      </c>
      <c r="T28" s="25" t="b">
        <f t="shared" si="9"/>
        <v>0</v>
      </c>
      <c r="U28" t="b">
        <f t="shared" si="10"/>
        <v>0</v>
      </c>
      <c r="V28" t="b">
        <f t="shared" si="11"/>
        <v>0</v>
      </c>
      <c r="W28" t="b">
        <f t="shared" si="12"/>
        <v>0</v>
      </c>
      <c r="X28" t="b">
        <f t="shared" si="13"/>
        <v>0</v>
      </c>
      <c r="Y28" t="b">
        <f t="shared" si="14"/>
        <v>0</v>
      </c>
      <c r="Z28" t="b">
        <f t="shared" si="15"/>
        <v>0</v>
      </c>
      <c r="AA28" s="177"/>
    </row>
    <row r="29" spans="1:27" ht="46.5" customHeight="1">
      <c r="A29" s="16"/>
      <c r="B29" s="45"/>
      <c r="C29" s="180"/>
      <c r="D29" s="4" t="s">
        <v>264</v>
      </c>
      <c r="E29" s="4" t="str">
        <f t="shared" ref="E29:E30" si="22">LEFT(D29,FIND("(",D29)-1)</f>
        <v>PE4</v>
      </c>
      <c r="F29" s="158" t="s">
        <v>55</v>
      </c>
      <c r="G29" s="13" t="str">
        <f t="shared" si="2"/>
        <v>PE4</v>
      </c>
      <c r="H29" s="13" t="str">
        <f t="shared" si="3"/>
        <v>PE4</v>
      </c>
      <c r="I29" s="159" t="s">
        <v>56</v>
      </c>
      <c r="J29" s="148"/>
      <c r="K29" s="148"/>
      <c r="L29" s="148"/>
      <c r="M29" s="148"/>
      <c r="N29" s="148"/>
      <c r="O29" s="25" t="b">
        <f t="shared" si="4"/>
        <v>1</v>
      </c>
      <c r="P29" s="25" t="b">
        <f t="shared" si="5"/>
        <v>0</v>
      </c>
      <c r="Q29" t="b">
        <f t="shared" si="6"/>
        <v>1</v>
      </c>
      <c r="R29" t="b">
        <f t="shared" si="7"/>
        <v>0</v>
      </c>
      <c r="S29" t="b">
        <f t="shared" si="8"/>
        <v>0</v>
      </c>
      <c r="T29" s="25" t="b">
        <f t="shared" si="9"/>
        <v>0</v>
      </c>
      <c r="U29" t="b">
        <f t="shared" si="10"/>
        <v>0</v>
      </c>
      <c r="V29" t="b">
        <f t="shared" si="11"/>
        <v>0</v>
      </c>
      <c r="W29" t="b">
        <f t="shared" si="12"/>
        <v>0</v>
      </c>
      <c r="X29" t="b">
        <f t="shared" si="13"/>
        <v>0</v>
      </c>
      <c r="Y29" t="b">
        <f t="shared" si="14"/>
        <v>0</v>
      </c>
      <c r="Z29" t="b">
        <f t="shared" si="15"/>
        <v>0</v>
      </c>
      <c r="AA29" s="177"/>
    </row>
    <row r="30" spans="1:27" ht="46.5" customHeight="1">
      <c r="A30" s="43"/>
      <c r="B30" s="51"/>
      <c r="C30" s="181"/>
      <c r="D30" s="84" t="s">
        <v>265</v>
      </c>
      <c r="E30" s="84" t="str">
        <f t="shared" si="22"/>
        <v>PE4</v>
      </c>
      <c r="F30" s="156" t="s">
        <v>55</v>
      </c>
      <c r="G30" s="27" t="str">
        <f t="shared" si="2"/>
        <v>PE4</v>
      </c>
      <c r="H30" s="27" t="str">
        <f t="shared" si="3"/>
        <v>PE4</v>
      </c>
      <c r="I30" s="157" t="s">
        <v>56</v>
      </c>
      <c r="J30" s="149"/>
      <c r="K30" s="149"/>
      <c r="L30" s="149"/>
      <c r="M30" s="149"/>
      <c r="N30" s="149"/>
      <c r="O30" s="34" t="b">
        <f t="shared" si="4"/>
        <v>1</v>
      </c>
      <c r="P30" s="34" t="b">
        <f t="shared" si="5"/>
        <v>0</v>
      </c>
      <c r="Q30" s="26" t="b">
        <f t="shared" si="6"/>
        <v>1</v>
      </c>
      <c r="R30" s="26" t="b">
        <f t="shared" si="7"/>
        <v>0</v>
      </c>
      <c r="S30" s="26" t="b">
        <f t="shared" si="8"/>
        <v>0</v>
      </c>
      <c r="T30" s="34" t="b">
        <f t="shared" si="9"/>
        <v>0</v>
      </c>
      <c r="U30" s="26" t="b">
        <f t="shared" si="10"/>
        <v>0</v>
      </c>
      <c r="V30" s="26" t="b">
        <f t="shared" si="11"/>
        <v>0</v>
      </c>
      <c r="W30" s="26" t="b">
        <f t="shared" si="12"/>
        <v>0</v>
      </c>
      <c r="X30" s="26" t="b">
        <f t="shared" si="13"/>
        <v>0</v>
      </c>
      <c r="Y30" s="26" t="b">
        <f t="shared" si="14"/>
        <v>0</v>
      </c>
      <c r="Z30" s="26" t="b">
        <f t="shared" si="15"/>
        <v>0</v>
      </c>
      <c r="AA30" s="178"/>
    </row>
    <row r="31" spans="1:27" ht="26.5" customHeight="1">
      <c r="A31" s="42" t="s">
        <v>174</v>
      </c>
      <c r="B31" s="164" t="s">
        <v>212</v>
      </c>
      <c r="C31" s="179" t="s">
        <v>266</v>
      </c>
      <c r="D31" s="97" t="s">
        <v>267</v>
      </c>
      <c r="E31" s="97" t="str">
        <f t="shared" si="16"/>
        <v>PE5</v>
      </c>
      <c r="F31" s="31" t="s">
        <v>37</v>
      </c>
      <c r="G31" s="31" t="str">
        <f t="shared" si="2"/>
        <v>PE5</v>
      </c>
      <c r="H31" s="31" t="str">
        <f t="shared" si="3"/>
        <v>PE5</v>
      </c>
      <c r="I31" s="154" t="s">
        <v>38</v>
      </c>
      <c r="J31" s="155"/>
      <c r="K31" s="155"/>
      <c r="L31" s="155"/>
      <c r="M31" s="155"/>
      <c r="N31" s="155"/>
      <c r="O31" s="32" t="b">
        <f t="shared" si="4"/>
        <v>1</v>
      </c>
      <c r="P31" s="32" t="b">
        <f t="shared" si="5"/>
        <v>0</v>
      </c>
      <c r="Q31" s="160" t="b">
        <f t="shared" si="6"/>
        <v>1</v>
      </c>
      <c r="R31" s="160" t="b">
        <f t="shared" si="7"/>
        <v>0</v>
      </c>
      <c r="S31" s="160" t="b">
        <f t="shared" si="8"/>
        <v>0</v>
      </c>
      <c r="T31" s="32" t="b">
        <f t="shared" si="9"/>
        <v>0</v>
      </c>
      <c r="U31" s="160" t="b">
        <f t="shared" si="10"/>
        <v>0</v>
      </c>
      <c r="V31" s="160" t="b">
        <f t="shared" si="11"/>
        <v>0</v>
      </c>
      <c r="W31" s="160" t="b">
        <f t="shared" si="12"/>
        <v>0</v>
      </c>
      <c r="X31" s="160" t="b">
        <f t="shared" si="13"/>
        <v>0</v>
      </c>
      <c r="Y31" s="160" t="b">
        <f t="shared" si="14"/>
        <v>0</v>
      </c>
      <c r="Z31" s="160" t="b">
        <f t="shared" si="15"/>
        <v>0</v>
      </c>
      <c r="AA31" s="176" t="str" cm="1">
        <f t="array" ref="AA31">_xlfn.LET(
_xlpm.currentText,IF(OR(O31,P31),"- Please select exactly one current practice (or 'Not applicable')",""),
_xlpm.goalsText,IF(T31,"- Please select exactly one goal",""),
_xlpm.insufficientGoal,IF(U31,"- Note: selected goal is at same or lower level than current state",""),
_xlpm.naToInadequate,IF(V31,"- Note: selected goal is inadequate",""),
_xlpm.customGoalButNoDescription,IF(X31,"- Please provide a description for your custom state in column F",""),
_xlpm.customGoalButNoMaturitySpecified,IF(Y31,"- Please select a maturity level for custom state",""),
_xlpm.goalButNoTimescale,IF(W31,"- Please use the 'Improvement timescale' field to indicate how quickly improvement is planned for",""),
_xlpm.timescaleButNoAction,IF(Z31,"- Please indicate what actions you intend to take to improve within the " &amp; LOWER(L31),""),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32" spans="1:27" ht="46.5">
      <c r="A32" s="16"/>
      <c r="B32" s="45"/>
      <c r="C32" s="180"/>
      <c r="D32" s="4" t="s">
        <v>268</v>
      </c>
      <c r="E32" s="4" t="str">
        <f t="shared" ref="E32" si="23">LEFT(D32,FIND("(",D32)-1)</f>
        <v>PE5</v>
      </c>
      <c r="F32" s="13" t="s">
        <v>269</v>
      </c>
      <c r="G32" s="13" t="str">
        <f t="shared" si="2"/>
        <v>PE5</v>
      </c>
      <c r="H32" s="13" t="str">
        <f t="shared" si="3"/>
        <v>PE5</v>
      </c>
      <c r="I32" s="92" t="s">
        <v>42</v>
      </c>
      <c r="J32" s="148"/>
      <c r="K32" s="148"/>
      <c r="L32" s="148"/>
      <c r="M32" s="148"/>
      <c r="N32" s="148"/>
      <c r="O32" s="25" t="b">
        <f t="shared" si="4"/>
        <v>1</v>
      </c>
      <c r="P32" s="25" t="b">
        <f t="shared" si="5"/>
        <v>0</v>
      </c>
      <c r="Q32" t="b">
        <f t="shared" si="6"/>
        <v>1</v>
      </c>
      <c r="R32" t="b">
        <f t="shared" si="7"/>
        <v>0</v>
      </c>
      <c r="S32" t="b">
        <f t="shared" si="8"/>
        <v>0</v>
      </c>
      <c r="T32" s="25" t="b">
        <f t="shared" si="9"/>
        <v>0</v>
      </c>
      <c r="U32" t="b">
        <f t="shared" si="10"/>
        <v>0</v>
      </c>
      <c r="V32" t="b">
        <f t="shared" si="11"/>
        <v>0</v>
      </c>
      <c r="W32" t="b">
        <f t="shared" si="12"/>
        <v>0</v>
      </c>
      <c r="X32" t="b">
        <f t="shared" si="13"/>
        <v>0</v>
      </c>
      <c r="Y32" t="b">
        <f t="shared" si="14"/>
        <v>0</v>
      </c>
      <c r="Z32" t="b">
        <f t="shared" si="15"/>
        <v>0</v>
      </c>
      <c r="AA32" s="177"/>
    </row>
    <row r="33" spans="1:27" ht="73" customHeight="1">
      <c r="A33" s="16"/>
      <c r="B33" s="45"/>
      <c r="C33" s="180"/>
      <c r="D33" s="4" t="s">
        <v>270</v>
      </c>
      <c r="E33" s="4" t="str">
        <f t="shared" si="16"/>
        <v>PE5</v>
      </c>
      <c r="F33" s="13" t="s">
        <v>271</v>
      </c>
      <c r="G33" s="13" t="str">
        <f t="shared" si="2"/>
        <v>PE5</v>
      </c>
      <c r="H33" s="13" t="str">
        <f t="shared" si="3"/>
        <v>PE5</v>
      </c>
      <c r="I33" s="93" t="s">
        <v>69</v>
      </c>
      <c r="J33" s="148"/>
      <c r="K33" s="148"/>
      <c r="L33" s="148"/>
      <c r="M33" s="148"/>
      <c r="N33" s="148"/>
      <c r="O33" s="25" t="b">
        <f t="shared" si="4"/>
        <v>1</v>
      </c>
      <c r="P33" s="25" t="b">
        <f t="shared" si="5"/>
        <v>0</v>
      </c>
      <c r="Q33" t="b">
        <f t="shared" si="6"/>
        <v>1</v>
      </c>
      <c r="R33" t="b">
        <f t="shared" si="7"/>
        <v>0</v>
      </c>
      <c r="S33" t="b">
        <f t="shared" si="8"/>
        <v>0</v>
      </c>
      <c r="T33" s="25" t="b">
        <f t="shared" si="9"/>
        <v>0</v>
      </c>
      <c r="U33" t="b">
        <f t="shared" si="10"/>
        <v>0</v>
      </c>
      <c r="V33" t="b">
        <f t="shared" si="11"/>
        <v>0</v>
      </c>
      <c r="W33" t="b">
        <f t="shared" si="12"/>
        <v>0</v>
      </c>
      <c r="X33" t="b">
        <f t="shared" si="13"/>
        <v>0</v>
      </c>
      <c r="Y33" t="b">
        <f t="shared" si="14"/>
        <v>0</v>
      </c>
      <c r="Z33" t="b">
        <f t="shared" si="15"/>
        <v>0</v>
      </c>
      <c r="AA33" s="177"/>
    </row>
    <row r="34" spans="1:27" ht="58" customHeight="1">
      <c r="A34" s="16"/>
      <c r="B34" s="45"/>
      <c r="C34" s="180"/>
      <c r="D34" s="4" t="s">
        <v>272</v>
      </c>
      <c r="E34" s="4" t="str">
        <f>LEFT(D34,FIND("(",D34)-1)</f>
        <v>PE5</v>
      </c>
      <c r="F34" s="13" t="s">
        <v>273</v>
      </c>
      <c r="G34" s="13" t="str">
        <f t="shared" si="2"/>
        <v>PE5</v>
      </c>
      <c r="H34" s="13" t="str">
        <f t="shared" si="3"/>
        <v>PE5</v>
      </c>
      <c r="I34" s="93" t="s">
        <v>69</v>
      </c>
      <c r="J34" s="148"/>
      <c r="K34" s="148"/>
      <c r="L34" s="148"/>
      <c r="M34" s="148"/>
      <c r="N34" s="148"/>
      <c r="O34" s="25" t="b">
        <f t="shared" si="4"/>
        <v>1</v>
      </c>
      <c r="P34" s="25" t="b">
        <f t="shared" si="5"/>
        <v>0</v>
      </c>
      <c r="Q34" t="b">
        <f t="shared" si="6"/>
        <v>1</v>
      </c>
      <c r="R34" t="b">
        <f t="shared" si="7"/>
        <v>0</v>
      </c>
      <c r="S34" t="b">
        <f t="shared" si="8"/>
        <v>0</v>
      </c>
      <c r="T34" s="25" t="b">
        <f t="shared" si="9"/>
        <v>0</v>
      </c>
      <c r="U34" t="b">
        <f t="shared" si="10"/>
        <v>0</v>
      </c>
      <c r="V34" t="b">
        <f t="shared" si="11"/>
        <v>0</v>
      </c>
      <c r="W34" t="b">
        <f t="shared" si="12"/>
        <v>0</v>
      </c>
      <c r="X34" t="b">
        <f t="shared" si="13"/>
        <v>0</v>
      </c>
      <c r="Y34" t="b">
        <f t="shared" si="14"/>
        <v>0</v>
      </c>
      <c r="Z34" t="b">
        <f t="shared" si="15"/>
        <v>0</v>
      </c>
      <c r="AA34" s="177"/>
    </row>
    <row r="35" spans="1:27" ht="72.650000000000006" customHeight="1">
      <c r="A35" s="16"/>
      <c r="B35" s="45"/>
      <c r="C35" s="180"/>
      <c r="D35" s="4" t="s">
        <v>274</v>
      </c>
      <c r="E35" s="4" t="str">
        <f>LEFT(D35,FIND("(",D35)-1)</f>
        <v>PE5</v>
      </c>
      <c r="F35" s="13" t="s">
        <v>275</v>
      </c>
      <c r="G35" s="13" t="str">
        <f t="shared" si="2"/>
        <v>PE5</v>
      </c>
      <c r="H35" s="13" t="str">
        <f t="shared" si="3"/>
        <v>PE5</v>
      </c>
      <c r="I35" s="151" t="s">
        <v>53</v>
      </c>
      <c r="J35" s="148"/>
      <c r="K35" s="148"/>
      <c r="L35" s="148"/>
      <c r="M35" s="148"/>
      <c r="N35" s="148"/>
      <c r="O35" s="25" t="b">
        <f t="shared" si="4"/>
        <v>1</v>
      </c>
      <c r="P35" s="25" t="b">
        <f t="shared" si="5"/>
        <v>0</v>
      </c>
      <c r="Q35" t="b">
        <f t="shared" si="6"/>
        <v>1</v>
      </c>
      <c r="R35" t="b">
        <f t="shared" si="7"/>
        <v>0</v>
      </c>
      <c r="S35" t="b">
        <f t="shared" si="8"/>
        <v>0</v>
      </c>
      <c r="T35" s="25" t="b">
        <f t="shared" si="9"/>
        <v>0</v>
      </c>
      <c r="U35" t="b">
        <f t="shared" si="10"/>
        <v>0</v>
      </c>
      <c r="V35" t="b">
        <f t="shared" si="11"/>
        <v>0</v>
      </c>
      <c r="W35" t="b">
        <f t="shared" si="12"/>
        <v>0</v>
      </c>
      <c r="X35" t="b">
        <f t="shared" si="13"/>
        <v>0</v>
      </c>
      <c r="Y35" t="b">
        <f t="shared" si="14"/>
        <v>0</v>
      </c>
      <c r="Z35" t="b">
        <f t="shared" si="15"/>
        <v>0</v>
      </c>
      <c r="AA35" s="177"/>
    </row>
    <row r="36" spans="1:27" ht="46.5" customHeight="1">
      <c r="B36" s="45"/>
      <c r="C36" s="180"/>
      <c r="D36" s="4" t="s">
        <v>276</v>
      </c>
      <c r="E36" s="4" t="str">
        <f t="shared" ref="E36:E37" si="24">LEFT(D36,FIND("(",D36)-1)</f>
        <v>PE5</v>
      </c>
      <c r="F36" s="158" t="s">
        <v>55</v>
      </c>
      <c r="G36" s="13" t="str">
        <f t="shared" si="2"/>
        <v>PE5</v>
      </c>
      <c r="H36" s="13" t="str">
        <f t="shared" si="3"/>
        <v>PE5</v>
      </c>
      <c r="I36" s="159" t="s">
        <v>56</v>
      </c>
      <c r="J36" s="148"/>
      <c r="K36" s="148"/>
      <c r="L36" s="148"/>
      <c r="M36" s="148"/>
      <c r="N36" s="148"/>
      <c r="O36" s="25" t="b">
        <f t="shared" si="4"/>
        <v>1</v>
      </c>
      <c r="P36" s="25" t="b">
        <f t="shared" si="5"/>
        <v>0</v>
      </c>
      <c r="Q36" t="b">
        <f t="shared" si="6"/>
        <v>1</v>
      </c>
      <c r="R36" t="b">
        <f t="shared" si="7"/>
        <v>0</v>
      </c>
      <c r="S36" t="b">
        <f t="shared" si="8"/>
        <v>0</v>
      </c>
      <c r="T36" s="25" t="b">
        <f t="shared" si="9"/>
        <v>0</v>
      </c>
      <c r="U36" t="b">
        <f t="shared" si="10"/>
        <v>0</v>
      </c>
      <c r="V36" t="b">
        <f t="shared" si="11"/>
        <v>0</v>
      </c>
      <c r="W36" t="b">
        <f t="shared" si="12"/>
        <v>0</v>
      </c>
      <c r="X36" t="b">
        <f t="shared" si="13"/>
        <v>0</v>
      </c>
      <c r="Y36" t="b">
        <f t="shared" si="14"/>
        <v>0</v>
      </c>
      <c r="Z36" t="b">
        <f t="shared" si="15"/>
        <v>0</v>
      </c>
      <c r="AA36" s="177"/>
    </row>
    <row r="37" spans="1:27" ht="46.5" customHeight="1">
      <c r="A37" s="26"/>
      <c r="B37" s="51"/>
      <c r="C37" s="181"/>
      <c r="D37" s="84" t="s">
        <v>277</v>
      </c>
      <c r="E37" s="84" t="str">
        <f t="shared" si="24"/>
        <v>PE5</v>
      </c>
      <c r="F37" s="156" t="s">
        <v>55</v>
      </c>
      <c r="G37" s="27" t="str">
        <f t="shared" si="2"/>
        <v>PE5</v>
      </c>
      <c r="H37" s="27" t="str">
        <f t="shared" si="3"/>
        <v>PE5</v>
      </c>
      <c r="I37" s="157" t="s">
        <v>56</v>
      </c>
      <c r="J37" s="149"/>
      <c r="K37" s="149"/>
      <c r="L37" s="149"/>
      <c r="M37" s="149"/>
      <c r="N37" s="149"/>
      <c r="O37" s="34" t="b">
        <f t="shared" si="4"/>
        <v>1</v>
      </c>
      <c r="P37" s="34" t="b">
        <f t="shared" si="5"/>
        <v>0</v>
      </c>
      <c r="Q37" s="26" t="b">
        <f t="shared" si="6"/>
        <v>1</v>
      </c>
      <c r="R37" s="26" t="b">
        <f t="shared" si="7"/>
        <v>0</v>
      </c>
      <c r="S37" s="26" t="b">
        <f t="shared" si="8"/>
        <v>0</v>
      </c>
      <c r="T37" s="34" t="b">
        <f t="shared" si="9"/>
        <v>0</v>
      </c>
      <c r="U37" s="26" t="b">
        <f t="shared" si="10"/>
        <v>0</v>
      </c>
      <c r="V37" s="26" t="b">
        <f t="shared" si="11"/>
        <v>0</v>
      </c>
      <c r="W37" s="26" t="b">
        <f t="shared" si="12"/>
        <v>0</v>
      </c>
      <c r="X37" s="26" t="b">
        <f t="shared" si="13"/>
        <v>0</v>
      </c>
      <c r="Y37" s="26" t="b">
        <f t="shared" si="14"/>
        <v>0</v>
      </c>
      <c r="Z37" s="26" t="b">
        <f t="shared" si="15"/>
        <v>0</v>
      </c>
      <c r="AA37" s="178"/>
    </row>
  </sheetData>
  <sheetProtection algorithmName="SHA-512" hashValue="I5J7SZZjPEURuz63jrXOGuBhevVd8q1gJaemv1aKS0HjmFVfSBKHl8lP26UrCzFoaxVXC1f6AneAhUUif//SWQ==" saltValue="3tvmsxt/g6s90RjB2CmdCA==" spinCount="100000" sheet="1" objects="1" scenarios="1"/>
  <mergeCells count="10">
    <mergeCell ref="AA2:AA8"/>
    <mergeCell ref="AA9:AA15"/>
    <mergeCell ref="AA16:AA22"/>
    <mergeCell ref="AA23:AA30"/>
    <mergeCell ref="C2:C8"/>
    <mergeCell ref="AA31:AA37"/>
    <mergeCell ref="C31:C37"/>
    <mergeCell ref="C23:C30"/>
    <mergeCell ref="C16:C22"/>
    <mergeCell ref="C9:C15"/>
  </mergeCells>
  <conditionalFormatting sqref="I7:I8">
    <cfRule type="cellIs" dxfId="142" priority="25" operator="equal">
      <formula>"[Select]"</formula>
    </cfRule>
    <cfRule type="cellIs" dxfId="141" priority="26" operator="equal">
      <formula>"Optimal"</formula>
    </cfRule>
    <cfRule type="cellIs" dxfId="140" priority="27" operator="equal">
      <formula>"Adequate"</formula>
    </cfRule>
    <cfRule type="cellIs" dxfId="139" priority="28" operator="equal">
      <formula>"Inadequate"</formula>
    </cfRule>
  </conditionalFormatting>
  <conditionalFormatting sqref="I14:I15">
    <cfRule type="cellIs" dxfId="138" priority="19" operator="equal">
      <formula>"[Select]"</formula>
    </cfRule>
    <cfRule type="cellIs" dxfId="137" priority="20" operator="equal">
      <formula>"Optimal"</formula>
    </cfRule>
    <cfRule type="cellIs" dxfId="136" priority="21" operator="equal">
      <formula>"Adequate"</formula>
    </cfRule>
    <cfRule type="cellIs" dxfId="135" priority="22" operator="equal">
      <formula>"Inadequate"</formula>
    </cfRule>
  </conditionalFormatting>
  <conditionalFormatting sqref="I21:I22">
    <cfRule type="cellIs" dxfId="134" priority="13" operator="equal">
      <formula>"[Select]"</formula>
    </cfRule>
    <cfRule type="cellIs" dxfId="133" priority="14" operator="equal">
      <formula>"Optimal"</formula>
    </cfRule>
    <cfRule type="cellIs" dxfId="132" priority="15" operator="equal">
      <formula>"Adequate"</formula>
    </cfRule>
    <cfRule type="cellIs" dxfId="131" priority="16" operator="equal">
      <formula>"Inadequate"</formula>
    </cfRule>
  </conditionalFormatting>
  <conditionalFormatting sqref="I29:I30">
    <cfRule type="cellIs" dxfId="130" priority="7" operator="equal">
      <formula>"[Select]"</formula>
    </cfRule>
    <cfRule type="cellIs" dxfId="129" priority="8" operator="equal">
      <formula>"Optimal"</formula>
    </cfRule>
    <cfRule type="cellIs" dxfId="128" priority="9" operator="equal">
      <formula>"Adequate"</formula>
    </cfRule>
    <cfRule type="cellIs" dxfId="127" priority="10" operator="equal">
      <formula>"Inadequate"</formula>
    </cfRule>
  </conditionalFormatting>
  <conditionalFormatting sqref="I36:I37">
    <cfRule type="cellIs" dxfId="126" priority="1" operator="equal">
      <formula>"[Select]"</formula>
    </cfRule>
    <cfRule type="cellIs" dxfId="125" priority="2" operator="equal">
      <formula>"Optimal"</formula>
    </cfRule>
    <cfRule type="cellIs" dxfId="124" priority="3" operator="equal">
      <formula>"Adequate"</formula>
    </cfRule>
    <cfRule type="cellIs" dxfId="123" priority="4" operator="equal">
      <formula>"Inadequate"</formula>
    </cfRule>
  </conditionalFormatting>
  <conditionalFormatting sqref="J2:J37">
    <cfRule type="expression" dxfId="122" priority="6">
      <formula>O2=TRUE</formula>
    </cfRule>
  </conditionalFormatting>
  <conditionalFormatting sqref="K2:N37">
    <cfRule type="expression" dxfId="121" priority="5">
      <formula>Q2=TRUE</formula>
    </cfRule>
  </conditionalFormatting>
  <dataValidations count="3">
    <dataValidation type="list" allowBlank="1" showInputMessage="1" showErrorMessage="1" sqref="J2:K37" xr:uid="{69C42133-66DA-4C84-BE0A-E3FD7A5011F9}">
      <formula1>$AH$2:$AI$2</formula1>
    </dataValidation>
    <dataValidation type="list" allowBlank="1" showInputMessage="1" showErrorMessage="1" sqref="L2:L37" xr:uid="{7EF00FD0-0872-4B48-9C8D-12F8D5E5C1C0}">
      <formula1>$AH$4:$AL$4</formula1>
    </dataValidation>
    <dataValidation type="list" showInputMessage="1" showErrorMessage="1" sqref="I7:I8 I14:I15 I21:I22 I29:I30 I36:I37" xr:uid="{23A83EDE-E7F5-4254-AB23-8944AE2C440C}">
      <formula1>"[Select],Inadequate,Adequate,Optimal"</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BEFFB-5AD3-4281-91FB-AB111D3C9B84}">
  <dimension ref="A1:AK111"/>
  <sheetViews>
    <sheetView zoomScaleNormal="100" zoomScaleSheetLayoutView="40" workbookViewId="0">
      <pane ySplit="1" topLeftCell="A67" activePane="bottomLeft" state="frozen"/>
      <selection pane="bottomLeft" activeCell="A2" sqref="A2"/>
    </sheetView>
  </sheetViews>
  <sheetFormatPr defaultRowHeight="15.5"/>
  <cols>
    <col min="1" max="1" width="9.765625" customWidth="1"/>
    <col min="2" max="2" width="13.07421875" customWidth="1"/>
    <col min="3" max="3" width="66.07421875" customWidth="1"/>
    <col min="4" max="5" width="20.4609375" hidden="1" customWidth="1"/>
    <col min="6" max="6" width="38.4609375" style="25" customWidth="1"/>
    <col min="7" max="7" width="13.07421875" hidden="1" customWidth="1"/>
    <col min="8" max="8" width="10.765625" hidden="1" customWidth="1"/>
    <col min="9" max="9" width="14.765625" customWidth="1"/>
    <col min="10" max="12" width="17.07421875" customWidth="1"/>
    <col min="13" max="13" width="23.765625" customWidth="1"/>
    <col min="14" max="14" width="35.69140625" customWidth="1"/>
    <col min="15" max="26" width="30.23046875" hidden="1" customWidth="1"/>
    <col min="27" max="27" width="37.4609375" customWidth="1"/>
    <col min="34" max="37" width="0" hidden="1" customWidth="1"/>
  </cols>
  <sheetData>
    <row r="1" spans="1:37" ht="31">
      <c r="A1" s="4" t="s">
        <v>11</v>
      </c>
      <c r="B1" s="4" t="s">
        <v>12</v>
      </c>
      <c r="C1" s="4" t="s">
        <v>13</v>
      </c>
      <c r="D1" s="4"/>
      <c r="E1" s="4"/>
      <c r="G1" t="s">
        <v>14</v>
      </c>
      <c r="H1" t="s">
        <v>15</v>
      </c>
      <c r="J1" s="9" t="s">
        <v>16</v>
      </c>
      <c r="K1" s="9" t="s">
        <v>17</v>
      </c>
      <c r="L1" s="9" t="s">
        <v>18</v>
      </c>
      <c r="M1" s="9" t="s">
        <v>19</v>
      </c>
      <c r="N1" s="9" t="s">
        <v>20</v>
      </c>
      <c r="O1" s="9" t="s">
        <v>21</v>
      </c>
      <c r="P1" s="9" t="s">
        <v>22</v>
      </c>
      <c r="Q1" s="88" t="s">
        <v>23</v>
      </c>
      <c r="R1" s="88" t="s">
        <v>24</v>
      </c>
      <c r="S1" s="88" t="s">
        <v>25</v>
      </c>
      <c r="T1" s="9" t="s">
        <v>26</v>
      </c>
      <c r="U1" s="88" t="s">
        <v>27</v>
      </c>
      <c r="V1" s="88" t="s">
        <v>28</v>
      </c>
      <c r="W1" s="9" t="s">
        <v>29</v>
      </c>
      <c r="X1" s="88" t="s">
        <v>30</v>
      </c>
      <c r="Y1" s="88" t="s">
        <v>31</v>
      </c>
      <c r="Z1" s="9" t="s">
        <v>32</v>
      </c>
    </row>
    <row r="2" spans="1:37" ht="26.5" customHeight="1">
      <c r="A2" s="16" t="s">
        <v>278</v>
      </c>
      <c r="B2" s="75" t="s">
        <v>279</v>
      </c>
      <c r="C2" s="180" t="s">
        <v>280</v>
      </c>
      <c r="D2" s="9" t="s">
        <v>281</v>
      </c>
      <c r="E2" s="9" t="str">
        <f>LEFT(D2,FIND("(",D2)-1)</f>
        <v>R1</v>
      </c>
      <c r="F2" s="13" t="s">
        <v>37</v>
      </c>
      <c r="G2" s="13" t="str">
        <f>$E2&amp;J2</f>
        <v>R1</v>
      </c>
      <c r="H2" s="13" t="str">
        <f>$E2&amp;K2</f>
        <v>R1</v>
      </c>
      <c r="I2" s="150" t="s">
        <v>38</v>
      </c>
      <c r="J2" s="148"/>
      <c r="K2" s="148"/>
      <c r="L2" s="148"/>
      <c r="M2" s="148"/>
      <c r="N2" s="148"/>
      <c r="O2" s="25" t="b">
        <f t="shared" ref="O2" si="0">IF(COUNTIFS(J$2:J$281,"Yes",$E$2:$E$281,$E2)=0,TRUE,FALSE)</f>
        <v>1</v>
      </c>
      <c r="P2" s="25" t="b">
        <f>IF(COUNTIFS(J$2:J$281,"Yes",$E$2:$E$281,$E2)&gt;1,TRUE,FALSE)</f>
        <v>0</v>
      </c>
      <c r="Q2" t="b">
        <f>IF(COUNTIFS(K$2:K$281,"Yes",$E$2:$E$281,$E2)=0,TRUE,FALSE)</f>
        <v>1</v>
      </c>
      <c r="R2" t="b">
        <f>IF(K2="Yes",IF(ISBLANK(L2),TRUE,FALSE),FALSE)</f>
        <v>0</v>
      </c>
      <c r="S2" t="b">
        <f>IF(OR(L2="Next Year",L2="Next Two Years"),IF(ISBLANK(M2),TRUE,FALSE),FALSE)</f>
        <v>0</v>
      </c>
      <c r="T2" s="25" t="b">
        <f>IF(COUNTIFS(K$2:K$281,"Yes",$E$2:$E$281,$E2)&gt;1,TRUE,FALSE)</f>
        <v>0</v>
      </c>
      <c r="U2" t="b">
        <f>IFERROR(_xlfn.LET(_xlpm.current,INDEX($I$2:$I$275,MATCH($E2&amp;"Yes",$G$2:$G$275,0)),_xlpm.goal,INDEX($I$2:$I$275,MATCH($E2&amp;"Yes",$H$2:$H$275,0)),IF(OR(_xlpm.current = "[Select]", _xlpm.goal = "[Select]"),FALSE,IF(OR(AND(_xlpm.current&lt;&gt;"n/a",_xlpm.goal="Inadequate"), AND(_xlpm.goal = "Adequate", OR(_xlpm.current = "Adequate", _xlpm.current = "Optimal ")), AND(_xlpm.current = "Optimal ", _xlpm.goal &lt;&gt; 0)),TRUE,FALSE))),FALSE)</f>
        <v>0</v>
      </c>
      <c r="V2" t="b">
        <f>IFERROR(_xlfn.LET(_xlpm.current,INDEX($I$2:$I$286,MATCH($E2&amp;"Yes",$G$2:$G$286,0)),_xlfn.LET(_xlpm.goal,INDEX($I$2:$I$286,MATCH($E2&amp;"Yes",$H$2:$H$286,0)),IF(AND(_xlpm.current="n/a",_xlpm.goal="Inadequate"),TRUE,FALSE))),FALSE)</f>
        <v>0</v>
      </c>
      <c r="W2" t="b">
        <f t="shared" ref="W2" si="1">IFERROR(INDEX($L$2:$L$281,MATCH(E2&amp;"Yes",$H$2:$H$281,0))=0,FALSE)</f>
        <v>0</v>
      </c>
      <c r="X2" t="b">
        <f>IFERROR(_xlfn.LET(_xlpm.current,INDEX($F$2:$F$275,MATCH($E2&amp;"Yes",$G$2:$G$275,0)),_xlfn.LET(_xlpm.goal,INDEX($F$2:$F$275,MATCH($E2&amp;"Yes",$H$2:$H$275,0)),IF(OR(IFERROR(_xlpm.current="Custom [Overwrite this text if selected]",FALSE),IFERROR(_xlpm.goal="Custom [Overwrite this text if selected]",FALSE),IFERROR(_xlpm.current="",FALSE),IFERROR(_xlpm.goal="",FALSE)),TRUE,FALSE))),FALSE)</f>
        <v>0</v>
      </c>
      <c r="Y2" t="b">
        <f>IFERROR(_xlfn.LET(_xlpm.current,INDEX($I$2:$I$275,MATCH($E2&amp;"Yes",$G$2:$G$275,0)),_xlfn.LET(_xlpm.goal,INDEX($I$2:$I$275,MATCH($E2&amp;"Yes",$H$2:$H$275,0)),IF(OR(IFERROR(_xlpm.current="[Select]",FALSE),IFERROR(_xlpm.goal="[Select]",FALSE),IFERROR(_xlpm.current="",FALSE),IFERROR(_xlpm.goal="",FALSE)),TRUE,FALSE))),FALSE)</f>
        <v>0</v>
      </c>
      <c r="Z2" t="b">
        <f>IFERROR(_xlfn.LET(_xlpm.matchPosition,MATCH(E2&amp;"Yes",$H$2:$H$281,0),_xlpm.timescale,INDEX($L$2:$L$281,_xlpm.matchPosition),IF(OR(_xlpm.timescale=$AH$4,_xlpm.timescale=$AI$4),ISBLANK(INDEX($M$2:$M$281,_xlpm.matchPosition)))),FALSE)</f>
        <v>0</v>
      </c>
      <c r="AA2" s="177" t="str" cm="1">
        <f t="array" ref="AA2">_xlfn.LET(
_xlpm.currentText,IF(OR(O2,P2),"- Please select exactly one current practice (or 'Not applicable')",""),
_xlpm.goalsText,IF(T2,"- Please select exactly one goal",""),
_xlpm.insufficientGoal,IF(U2,"- Note: selected goal is at same or lower level than current state",""),
_xlpm.naToInadequate,IF(V2,"- Note: selected goal is inadequate",""),
_xlpm.customGoalButNoDescription,IF(X2,"- Please provide a description for your custom state in column F",""),
_xlpm.customGoalButNoMaturitySpecified,IF(Y2,"- Please select a maturity level for custom state",""),
_xlpm.goalButNoTimescale,IF(W2,"- Please use the 'Improvement timescale' field to indicate how quickly improvement is planned for",""),
_xlpm.timescaleButNoAction,IF(Z2,"- Please indicate what actions you intend to take to improve within the " &amp; LOWER(L2),""),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c r="AH2" t="s">
        <v>39</v>
      </c>
    </row>
    <row r="3" spans="1:37" ht="41.5" customHeight="1">
      <c r="A3" s="16"/>
      <c r="B3" s="75"/>
      <c r="C3" s="180"/>
      <c r="D3" s="9" t="s">
        <v>282</v>
      </c>
      <c r="E3" s="9" t="str">
        <f>LEFT(D3,FIND("(",D3)-1)</f>
        <v>R1</v>
      </c>
      <c r="F3" s="13" t="s">
        <v>283</v>
      </c>
      <c r="G3" s="13" t="str">
        <f t="shared" ref="G3:G86" si="2">$E3&amp;J3</f>
        <v>R1</v>
      </c>
      <c r="H3" s="13" t="str">
        <f t="shared" ref="H3:H86" si="3">$E3&amp;K3</f>
        <v>R1</v>
      </c>
      <c r="I3" s="92" t="s">
        <v>42</v>
      </c>
      <c r="J3" s="148"/>
      <c r="K3" s="148"/>
      <c r="L3" s="148"/>
      <c r="M3" s="148"/>
      <c r="N3" s="148"/>
      <c r="O3" s="25" t="b">
        <f t="shared" ref="O3:O66" si="4">IF(COUNTIFS(J$2:J$281,"Yes",$E$2:$E$281,$E3)=0,TRUE,FALSE)</f>
        <v>1</v>
      </c>
      <c r="P3" s="25" t="b">
        <f t="shared" ref="P3:P66" si="5">IF(COUNTIFS(J$2:J$281,"Yes",$E$2:$E$281,$E3)&gt;1,TRUE,FALSE)</f>
        <v>0</v>
      </c>
      <c r="Q3" t="b">
        <f t="shared" ref="Q3:Q66" si="6">IF(COUNTIFS(K$2:K$281,"Yes",$E$2:$E$281,$E3)=0,TRUE,FALSE)</f>
        <v>1</v>
      </c>
      <c r="R3" t="b">
        <f t="shared" ref="R3:R66" si="7">IF(K3="Yes",IF(ISBLANK(L3),TRUE,FALSE),FALSE)</f>
        <v>0</v>
      </c>
      <c r="S3" t="b">
        <f t="shared" ref="S3:S66" si="8">IF(OR(L3="Next Year",L3="Next Two Years"),IF(ISBLANK(M3),TRUE,FALSE),FALSE)</f>
        <v>0</v>
      </c>
      <c r="T3" s="25" t="b">
        <f t="shared" ref="T3:T66" si="9">IF(COUNTIFS(K$2:K$281,"Yes",$E$2:$E$281,$E3)&gt;1,TRUE,FALSE)</f>
        <v>0</v>
      </c>
      <c r="U3" t="b">
        <f t="shared" ref="U3:U66" si="10">IFERROR(_xlfn.LET(_xlpm.current,INDEX($I$2:$I$275,MATCH($E3&amp;"Yes",$G$2:$G$275,0)),_xlpm.goal,INDEX($I$2:$I$275,MATCH($E3&amp;"Yes",$H$2:$H$275,0)),IF(OR(_xlpm.current = "[Select]", _xlpm.goal = "[Select]"),FALSE,IF(OR(AND(_xlpm.current&lt;&gt;"n/a",_xlpm.goal="Inadequate"), AND(_xlpm.goal = "Adequate", OR(_xlpm.current = "Adequate", _xlpm.current = "Optimal ")), AND(_xlpm.current = "Optimal ", _xlpm.goal &lt;&gt; 0)),TRUE,FALSE))),FALSE)</f>
        <v>0</v>
      </c>
      <c r="V3" t="b">
        <f t="shared" ref="V3:V66" si="11">IFERROR(_xlfn.LET(_xlpm.current,INDEX($I$2:$I$286,MATCH($E3&amp;"Yes",$G$2:$G$286,0)),_xlfn.LET(_xlpm.goal,INDEX($I$2:$I$286,MATCH($E3&amp;"Yes",$H$2:$H$286,0)),IF(AND(_xlpm.current="n/a",_xlpm.goal="Inadequate"),TRUE,FALSE))),FALSE)</f>
        <v>0</v>
      </c>
      <c r="W3" t="b">
        <f t="shared" ref="W3:W66" si="12">IFERROR(INDEX($L$2:$L$281,MATCH(E3&amp;"Yes",$H$2:$H$281,0))=0,FALSE)</f>
        <v>0</v>
      </c>
      <c r="X3" t="b">
        <f t="shared" ref="X3:X66" si="13">IFERROR(_xlfn.LET(_xlpm.current,INDEX($F$2:$F$275,MATCH($E3&amp;"Yes",$G$2:$G$275,0)),_xlfn.LET(_xlpm.goal,INDEX($F$2:$F$275,MATCH($E3&amp;"Yes",$H$2:$H$275,0)),IF(OR(IFERROR(_xlpm.current="Custom [Overwrite this text if selected]",FALSE),IFERROR(_xlpm.goal="Custom [Overwrite this text if selected]",FALSE),IFERROR(_xlpm.current="",FALSE),IFERROR(_xlpm.goal="",FALSE)),TRUE,FALSE))),FALSE)</f>
        <v>0</v>
      </c>
      <c r="Y3" t="b">
        <f t="shared" ref="Y3:Y66" si="14">IFERROR(_xlfn.LET(_xlpm.current,INDEX($I$2:$I$275,MATCH($E3&amp;"Yes",$G$2:$G$275,0)),_xlfn.LET(_xlpm.goal,INDEX($I$2:$I$275,MATCH($E3&amp;"Yes",$H$2:$H$275,0)),IF(OR(IFERROR(_xlpm.current="[Select]",FALSE),IFERROR(_xlpm.goal="[Select]",FALSE),IFERROR(_xlpm.current="",FALSE),IFERROR(_xlpm.goal="",FALSE)),TRUE,FALSE))),FALSE)</f>
        <v>0</v>
      </c>
      <c r="Z3" t="b">
        <f t="shared" ref="Z3:Z66" si="15">IFERROR(_xlfn.LET(_xlpm.matchPosition,MATCH(E3&amp;"Yes",$H$2:$H$281,0),_xlpm.timescale,INDEX($L$2:$L$281,_xlpm.matchPosition),IF(OR(_xlpm.timescale=$AH$4,_xlpm.timescale=$AI$4),ISBLANK(INDEX($M$2:$M$281,_xlpm.matchPosition)))),FALSE)</f>
        <v>0</v>
      </c>
      <c r="AA3" s="177"/>
    </row>
    <row r="4" spans="1:37" ht="41.5" customHeight="1">
      <c r="A4" s="16"/>
      <c r="B4" s="75"/>
      <c r="C4" s="180"/>
      <c r="D4" s="9" t="s">
        <v>284</v>
      </c>
      <c r="E4" s="9" t="str">
        <f t="shared" ref="E4:E50" si="16">LEFT(D4,FIND("(",D4)-1)</f>
        <v>R1</v>
      </c>
      <c r="F4" s="13" t="s">
        <v>285</v>
      </c>
      <c r="G4" s="13" t="str">
        <f t="shared" si="2"/>
        <v>R1</v>
      </c>
      <c r="H4" s="13" t="str">
        <f t="shared" si="3"/>
        <v>R1</v>
      </c>
      <c r="I4" s="92" t="s">
        <v>42</v>
      </c>
      <c r="J4" s="148"/>
      <c r="K4" s="148"/>
      <c r="L4" s="148"/>
      <c r="M4" s="148"/>
      <c r="N4" s="148"/>
      <c r="O4" s="25" t="b">
        <f t="shared" si="4"/>
        <v>1</v>
      </c>
      <c r="P4" s="25" t="b">
        <f t="shared" si="5"/>
        <v>0</v>
      </c>
      <c r="Q4" t="b">
        <f t="shared" si="6"/>
        <v>1</v>
      </c>
      <c r="R4" t="b">
        <f t="shared" si="7"/>
        <v>0</v>
      </c>
      <c r="S4" t="b">
        <f t="shared" si="8"/>
        <v>0</v>
      </c>
      <c r="T4" s="25" t="b">
        <f t="shared" si="9"/>
        <v>0</v>
      </c>
      <c r="U4" t="b">
        <f t="shared" si="10"/>
        <v>0</v>
      </c>
      <c r="V4" t="b">
        <f t="shared" si="11"/>
        <v>0</v>
      </c>
      <c r="W4" t="b">
        <f t="shared" si="12"/>
        <v>0</v>
      </c>
      <c r="X4" t="b">
        <f t="shared" si="13"/>
        <v>0</v>
      </c>
      <c r="Y4" t="b">
        <f t="shared" si="14"/>
        <v>0</v>
      </c>
      <c r="Z4" t="b">
        <f t="shared" si="15"/>
        <v>0</v>
      </c>
      <c r="AA4" s="177"/>
      <c r="AH4" t="s">
        <v>45</v>
      </c>
      <c r="AI4" t="s">
        <v>46</v>
      </c>
      <c r="AJ4" t="s">
        <v>47</v>
      </c>
      <c r="AK4" t="s">
        <v>48</v>
      </c>
    </row>
    <row r="5" spans="1:37" ht="41.5" customHeight="1">
      <c r="A5" s="16"/>
      <c r="B5" s="75"/>
      <c r="C5" s="180"/>
      <c r="D5" s="9" t="s">
        <v>286</v>
      </c>
      <c r="E5" s="9" t="str">
        <f t="shared" si="16"/>
        <v>R1</v>
      </c>
      <c r="F5" s="13" t="s">
        <v>287</v>
      </c>
      <c r="G5" s="13" t="str">
        <f t="shared" si="2"/>
        <v>R1</v>
      </c>
      <c r="H5" s="13" t="str">
        <f t="shared" si="3"/>
        <v>R1</v>
      </c>
      <c r="I5" s="92" t="s">
        <v>42</v>
      </c>
      <c r="J5" s="148"/>
      <c r="K5" s="148"/>
      <c r="L5" s="148"/>
      <c r="M5" s="148"/>
      <c r="N5" s="148"/>
      <c r="O5" s="25" t="b">
        <f t="shared" si="4"/>
        <v>1</v>
      </c>
      <c r="P5" s="25" t="b">
        <f t="shared" si="5"/>
        <v>0</v>
      </c>
      <c r="Q5" t="b">
        <f t="shared" si="6"/>
        <v>1</v>
      </c>
      <c r="R5" t="b">
        <f t="shared" si="7"/>
        <v>0</v>
      </c>
      <c r="S5" t="b">
        <f t="shared" si="8"/>
        <v>0</v>
      </c>
      <c r="T5" s="25" t="b">
        <f t="shared" si="9"/>
        <v>0</v>
      </c>
      <c r="U5" t="b">
        <f t="shared" si="10"/>
        <v>0</v>
      </c>
      <c r="V5" t="b">
        <f t="shared" si="11"/>
        <v>0</v>
      </c>
      <c r="W5" t="b">
        <f t="shared" si="12"/>
        <v>0</v>
      </c>
      <c r="X5" t="b">
        <f t="shared" si="13"/>
        <v>0</v>
      </c>
      <c r="Y5" t="b">
        <f t="shared" si="14"/>
        <v>0</v>
      </c>
      <c r="Z5" t="b">
        <f t="shared" si="15"/>
        <v>0</v>
      </c>
      <c r="AA5" s="177"/>
    </row>
    <row r="6" spans="1:37" ht="41.5" customHeight="1">
      <c r="A6" s="16"/>
      <c r="B6" s="75"/>
      <c r="C6" s="180"/>
      <c r="D6" s="9" t="s">
        <v>288</v>
      </c>
      <c r="E6" s="9" t="str">
        <f t="shared" si="16"/>
        <v>R1</v>
      </c>
      <c r="F6" s="13" t="s">
        <v>289</v>
      </c>
      <c r="G6" s="13" t="str">
        <f t="shared" si="2"/>
        <v>R1</v>
      </c>
      <c r="H6" s="13" t="str">
        <f t="shared" si="3"/>
        <v>R1</v>
      </c>
      <c r="I6" s="93" t="s">
        <v>69</v>
      </c>
      <c r="J6" s="148"/>
      <c r="K6" s="148"/>
      <c r="L6" s="148"/>
      <c r="M6" s="148"/>
      <c r="N6" s="148"/>
      <c r="O6" s="25" t="b">
        <f t="shared" si="4"/>
        <v>1</v>
      </c>
      <c r="P6" s="25" t="b">
        <f t="shared" si="5"/>
        <v>0</v>
      </c>
      <c r="Q6" t="b">
        <f t="shared" si="6"/>
        <v>1</v>
      </c>
      <c r="R6" t="b">
        <f t="shared" si="7"/>
        <v>0</v>
      </c>
      <c r="S6" t="b">
        <f t="shared" si="8"/>
        <v>0</v>
      </c>
      <c r="T6" s="25" t="b">
        <f t="shared" si="9"/>
        <v>0</v>
      </c>
      <c r="U6" t="b">
        <f t="shared" si="10"/>
        <v>0</v>
      </c>
      <c r="V6" t="b">
        <f t="shared" si="11"/>
        <v>0</v>
      </c>
      <c r="W6" t="b">
        <f t="shared" si="12"/>
        <v>0</v>
      </c>
      <c r="X6" t="b">
        <f t="shared" si="13"/>
        <v>0</v>
      </c>
      <c r="Y6" t="b">
        <f t="shared" si="14"/>
        <v>0</v>
      </c>
      <c r="Z6" t="b">
        <f t="shared" si="15"/>
        <v>0</v>
      </c>
      <c r="AA6" s="177"/>
    </row>
    <row r="7" spans="1:37" ht="26.5" customHeight="1">
      <c r="A7" s="16"/>
      <c r="B7" s="75"/>
      <c r="C7" s="180"/>
      <c r="D7" s="9" t="s">
        <v>290</v>
      </c>
      <c r="E7" s="9" t="str">
        <f t="shared" si="16"/>
        <v>R1</v>
      </c>
      <c r="F7" s="13" t="s">
        <v>291</v>
      </c>
      <c r="G7" s="13" t="str">
        <f t="shared" si="2"/>
        <v>R1</v>
      </c>
      <c r="H7" s="13" t="str">
        <f t="shared" si="3"/>
        <v>R1</v>
      </c>
      <c r="I7" s="93" t="s">
        <v>69</v>
      </c>
      <c r="J7" s="148"/>
      <c r="K7" s="148"/>
      <c r="L7" s="148"/>
      <c r="M7" s="148"/>
      <c r="N7" s="148"/>
      <c r="O7" s="25" t="b">
        <f t="shared" si="4"/>
        <v>1</v>
      </c>
      <c r="P7" s="25" t="b">
        <f t="shared" si="5"/>
        <v>0</v>
      </c>
      <c r="Q7" t="b">
        <f t="shared" si="6"/>
        <v>1</v>
      </c>
      <c r="R7" t="b">
        <f t="shared" si="7"/>
        <v>0</v>
      </c>
      <c r="S7" t="b">
        <f t="shared" si="8"/>
        <v>0</v>
      </c>
      <c r="T7" s="25" t="b">
        <f t="shared" si="9"/>
        <v>0</v>
      </c>
      <c r="U7" t="b">
        <f t="shared" si="10"/>
        <v>0</v>
      </c>
      <c r="V7" t="b">
        <f t="shared" si="11"/>
        <v>0</v>
      </c>
      <c r="W7" t="b">
        <f t="shared" si="12"/>
        <v>0</v>
      </c>
      <c r="X7" t="b">
        <f t="shared" si="13"/>
        <v>0</v>
      </c>
      <c r="Y7" t="b">
        <f t="shared" si="14"/>
        <v>0</v>
      </c>
      <c r="Z7" t="b">
        <f t="shared" si="15"/>
        <v>0</v>
      </c>
      <c r="AA7" s="177"/>
    </row>
    <row r="8" spans="1:37" ht="26.5" customHeight="1">
      <c r="A8" s="16"/>
      <c r="B8" s="75"/>
      <c r="C8" s="180"/>
      <c r="D8" s="9" t="s">
        <v>292</v>
      </c>
      <c r="E8" s="9" t="str">
        <f t="shared" si="16"/>
        <v>R1</v>
      </c>
      <c r="F8" s="13" t="s">
        <v>293</v>
      </c>
      <c r="G8" s="13" t="str">
        <f t="shared" si="2"/>
        <v>R1</v>
      </c>
      <c r="H8" s="13" t="str">
        <f t="shared" si="3"/>
        <v>R1</v>
      </c>
      <c r="I8" s="93" t="s">
        <v>69</v>
      </c>
      <c r="J8" s="148"/>
      <c r="K8" s="148"/>
      <c r="L8" s="148"/>
      <c r="M8" s="148"/>
      <c r="N8" s="148"/>
      <c r="O8" s="25" t="b">
        <f t="shared" si="4"/>
        <v>1</v>
      </c>
      <c r="P8" s="25" t="b">
        <f t="shared" si="5"/>
        <v>0</v>
      </c>
      <c r="Q8" t="b">
        <f t="shared" si="6"/>
        <v>1</v>
      </c>
      <c r="R8" t="b">
        <f t="shared" si="7"/>
        <v>0</v>
      </c>
      <c r="S8" t="b">
        <f t="shared" si="8"/>
        <v>0</v>
      </c>
      <c r="T8" s="25" t="b">
        <f t="shared" si="9"/>
        <v>0</v>
      </c>
      <c r="U8" t="b">
        <f t="shared" si="10"/>
        <v>0</v>
      </c>
      <c r="V8" t="b">
        <f t="shared" si="11"/>
        <v>0</v>
      </c>
      <c r="W8" t="b">
        <f t="shared" si="12"/>
        <v>0</v>
      </c>
      <c r="X8" t="b">
        <f t="shared" si="13"/>
        <v>0</v>
      </c>
      <c r="Y8" t="b">
        <f t="shared" si="14"/>
        <v>0</v>
      </c>
      <c r="Z8" t="b">
        <f t="shared" si="15"/>
        <v>0</v>
      </c>
      <c r="AA8" s="177"/>
    </row>
    <row r="9" spans="1:37" ht="77.5">
      <c r="A9" s="16"/>
      <c r="B9" s="75"/>
      <c r="C9" s="180"/>
      <c r="D9" s="9" t="s">
        <v>294</v>
      </c>
      <c r="E9" s="9" t="str">
        <f t="shared" si="16"/>
        <v>R1</v>
      </c>
      <c r="F9" s="13" t="s">
        <v>295</v>
      </c>
      <c r="G9" s="13" t="str">
        <f t="shared" si="2"/>
        <v>R1</v>
      </c>
      <c r="H9" s="13" t="str">
        <f t="shared" si="3"/>
        <v>R1</v>
      </c>
      <c r="I9" s="93" t="s">
        <v>69</v>
      </c>
      <c r="J9" s="148"/>
      <c r="K9" s="148"/>
      <c r="L9" s="148"/>
      <c r="M9" s="148"/>
      <c r="N9" s="148"/>
      <c r="O9" s="25" t="b">
        <f t="shared" si="4"/>
        <v>1</v>
      </c>
      <c r="P9" s="25" t="b">
        <f t="shared" si="5"/>
        <v>0</v>
      </c>
      <c r="Q9" t="b">
        <f t="shared" si="6"/>
        <v>1</v>
      </c>
      <c r="R9" t="b">
        <f t="shared" si="7"/>
        <v>0</v>
      </c>
      <c r="S9" t="b">
        <f t="shared" si="8"/>
        <v>0</v>
      </c>
      <c r="T9" s="25" t="b">
        <f t="shared" si="9"/>
        <v>0</v>
      </c>
      <c r="U9" t="b">
        <f t="shared" si="10"/>
        <v>0</v>
      </c>
      <c r="V9" t="b">
        <f t="shared" si="11"/>
        <v>0</v>
      </c>
      <c r="W9" t="b">
        <f t="shared" si="12"/>
        <v>0</v>
      </c>
      <c r="X9" t="b">
        <f t="shared" si="13"/>
        <v>0</v>
      </c>
      <c r="Y9" t="b">
        <f t="shared" si="14"/>
        <v>0</v>
      </c>
      <c r="Z9" t="b">
        <f t="shared" si="15"/>
        <v>0</v>
      </c>
      <c r="AA9" s="177"/>
    </row>
    <row r="10" spans="1:37" ht="39.65" customHeight="1">
      <c r="A10" s="16"/>
      <c r="B10" s="75"/>
      <c r="C10" s="180"/>
      <c r="D10" s="9" t="s">
        <v>296</v>
      </c>
      <c r="E10" s="9" t="str">
        <f t="shared" si="16"/>
        <v>R1</v>
      </c>
      <c r="F10" s="13" t="s">
        <v>297</v>
      </c>
      <c r="G10" s="13" t="str">
        <f t="shared" si="2"/>
        <v>R1</v>
      </c>
      <c r="H10" s="13" t="str">
        <f t="shared" si="3"/>
        <v>R1</v>
      </c>
      <c r="I10" s="151" t="s">
        <v>53</v>
      </c>
      <c r="J10" s="148"/>
      <c r="K10" s="148"/>
      <c r="L10" s="148"/>
      <c r="M10" s="148"/>
      <c r="N10" s="148"/>
      <c r="O10" s="25" t="b">
        <f t="shared" si="4"/>
        <v>1</v>
      </c>
      <c r="P10" s="25" t="b">
        <f t="shared" si="5"/>
        <v>0</v>
      </c>
      <c r="Q10" t="b">
        <f t="shared" si="6"/>
        <v>1</v>
      </c>
      <c r="R10" t="b">
        <f t="shared" si="7"/>
        <v>0</v>
      </c>
      <c r="S10" t="b">
        <f t="shared" si="8"/>
        <v>0</v>
      </c>
      <c r="T10" s="25" t="b">
        <f t="shared" si="9"/>
        <v>0</v>
      </c>
      <c r="U10" t="b">
        <f t="shared" si="10"/>
        <v>0</v>
      </c>
      <c r="V10" t="b">
        <f t="shared" si="11"/>
        <v>0</v>
      </c>
      <c r="W10" t="b">
        <f t="shared" si="12"/>
        <v>0</v>
      </c>
      <c r="X10" t="b">
        <f t="shared" si="13"/>
        <v>0</v>
      </c>
      <c r="Y10" t="b">
        <f t="shared" si="14"/>
        <v>0</v>
      </c>
      <c r="Z10" t="b">
        <f t="shared" si="15"/>
        <v>0</v>
      </c>
      <c r="AA10" s="177"/>
    </row>
    <row r="11" spans="1:37" ht="74.5" customHeight="1">
      <c r="A11" s="16"/>
      <c r="B11" s="75"/>
      <c r="C11" s="180"/>
      <c r="D11" s="9" t="s">
        <v>298</v>
      </c>
      <c r="E11" s="9" t="str">
        <f t="shared" si="16"/>
        <v>R1</v>
      </c>
      <c r="F11" s="13" t="s">
        <v>299</v>
      </c>
      <c r="G11" s="13" t="str">
        <f t="shared" si="2"/>
        <v>R1</v>
      </c>
      <c r="H11" s="13" t="str">
        <f t="shared" si="3"/>
        <v>R1</v>
      </c>
      <c r="I11" s="151" t="s">
        <v>53</v>
      </c>
      <c r="J11" s="148"/>
      <c r="K11" s="148"/>
      <c r="L11" s="148"/>
      <c r="M11" s="148"/>
      <c r="N11" s="148"/>
      <c r="O11" s="25" t="b">
        <f t="shared" si="4"/>
        <v>1</v>
      </c>
      <c r="P11" s="25" t="b">
        <f t="shared" si="5"/>
        <v>0</v>
      </c>
      <c r="Q11" t="b">
        <f t="shared" si="6"/>
        <v>1</v>
      </c>
      <c r="R11" t="b">
        <f t="shared" si="7"/>
        <v>0</v>
      </c>
      <c r="S11" t="b">
        <f t="shared" si="8"/>
        <v>0</v>
      </c>
      <c r="T11" s="25" t="b">
        <f t="shared" si="9"/>
        <v>0</v>
      </c>
      <c r="U11" t="b">
        <f t="shared" si="10"/>
        <v>0</v>
      </c>
      <c r="V11" t="b">
        <f t="shared" si="11"/>
        <v>0</v>
      </c>
      <c r="W11" t="b">
        <f t="shared" si="12"/>
        <v>0</v>
      </c>
      <c r="X11" t="b">
        <f t="shared" si="13"/>
        <v>0</v>
      </c>
      <c r="Y11" t="b">
        <f t="shared" si="14"/>
        <v>0</v>
      </c>
      <c r="Z11" t="b">
        <f t="shared" si="15"/>
        <v>0</v>
      </c>
      <c r="AA11" s="177"/>
    </row>
    <row r="12" spans="1:37" ht="46.5" customHeight="1">
      <c r="A12" s="16"/>
      <c r="B12" s="75"/>
      <c r="C12" s="180"/>
      <c r="D12" s="9" t="s">
        <v>300</v>
      </c>
      <c r="E12" s="9" t="str">
        <f t="shared" ref="E12:E13" si="17">LEFT(D12,FIND("(",D12)-1)</f>
        <v>R1</v>
      </c>
      <c r="F12" s="158" t="s">
        <v>55</v>
      </c>
      <c r="G12" s="13" t="str">
        <f t="shared" si="2"/>
        <v>R1</v>
      </c>
      <c r="H12" s="13" t="str">
        <f t="shared" si="3"/>
        <v>R1</v>
      </c>
      <c r="I12" s="159" t="s">
        <v>56</v>
      </c>
      <c r="J12" s="148"/>
      <c r="K12" s="148"/>
      <c r="L12" s="148"/>
      <c r="M12" s="148"/>
      <c r="N12" s="148"/>
      <c r="O12" s="25" t="b">
        <f t="shared" si="4"/>
        <v>1</v>
      </c>
      <c r="P12" s="25" t="b">
        <f t="shared" si="5"/>
        <v>0</v>
      </c>
      <c r="Q12" t="b">
        <f t="shared" si="6"/>
        <v>1</v>
      </c>
      <c r="R12" t="b">
        <f t="shared" si="7"/>
        <v>0</v>
      </c>
      <c r="S12" t="b">
        <f t="shared" si="8"/>
        <v>0</v>
      </c>
      <c r="T12" s="25" t="b">
        <f t="shared" si="9"/>
        <v>0</v>
      </c>
      <c r="U12" t="b">
        <f t="shared" si="10"/>
        <v>0</v>
      </c>
      <c r="V12" t="b">
        <f t="shared" si="11"/>
        <v>0</v>
      </c>
      <c r="W12" t="b">
        <f t="shared" si="12"/>
        <v>0</v>
      </c>
      <c r="X12" t="b">
        <f t="shared" si="13"/>
        <v>0</v>
      </c>
      <c r="Y12" t="b">
        <f t="shared" si="14"/>
        <v>0</v>
      </c>
      <c r="Z12" t="b">
        <f t="shared" si="15"/>
        <v>0</v>
      </c>
      <c r="AA12" s="177"/>
    </row>
    <row r="13" spans="1:37" ht="46.5" customHeight="1">
      <c r="A13" s="43"/>
      <c r="B13" s="77"/>
      <c r="C13" s="181"/>
      <c r="D13" s="88" t="s">
        <v>301</v>
      </c>
      <c r="E13" s="88" t="str">
        <f t="shared" si="17"/>
        <v>R1</v>
      </c>
      <c r="F13" s="156" t="s">
        <v>55</v>
      </c>
      <c r="G13" s="27" t="str">
        <f t="shared" si="2"/>
        <v>R1</v>
      </c>
      <c r="H13" s="27" t="str">
        <f t="shared" si="3"/>
        <v>R1</v>
      </c>
      <c r="I13" s="157" t="s">
        <v>56</v>
      </c>
      <c r="J13" s="149"/>
      <c r="K13" s="149"/>
      <c r="L13" s="149"/>
      <c r="M13" s="149"/>
      <c r="N13" s="149"/>
      <c r="O13" s="34" t="b">
        <f t="shared" si="4"/>
        <v>1</v>
      </c>
      <c r="P13" s="34" t="b">
        <f t="shared" si="5"/>
        <v>0</v>
      </c>
      <c r="Q13" s="26" t="b">
        <f t="shared" si="6"/>
        <v>1</v>
      </c>
      <c r="R13" s="26" t="b">
        <f t="shared" si="7"/>
        <v>0</v>
      </c>
      <c r="S13" s="26" t="b">
        <f t="shared" si="8"/>
        <v>0</v>
      </c>
      <c r="T13" s="34" t="b">
        <f t="shared" si="9"/>
        <v>0</v>
      </c>
      <c r="U13" s="26" t="b">
        <f t="shared" si="10"/>
        <v>0</v>
      </c>
      <c r="V13" s="26" t="b">
        <f t="shared" si="11"/>
        <v>0</v>
      </c>
      <c r="W13" s="26" t="b">
        <f t="shared" si="12"/>
        <v>0</v>
      </c>
      <c r="X13" s="26" t="b">
        <f t="shared" si="13"/>
        <v>0</v>
      </c>
      <c r="Y13" s="26" t="b">
        <f t="shared" si="14"/>
        <v>0</v>
      </c>
      <c r="Z13" s="26" t="b">
        <f t="shared" si="15"/>
        <v>0</v>
      </c>
      <c r="AA13" s="178"/>
    </row>
    <row r="14" spans="1:37" ht="26.5" customHeight="1">
      <c r="A14" s="42" t="s">
        <v>302</v>
      </c>
      <c r="B14" s="165" t="s">
        <v>279</v>
      </c>
      <c r="C14" s="179" t="s">
        <v>303</v>
      </c>
      <c r="D14" s="97" t="s">
        <v>304</v>
      </c>
      <c r="E14" s="97" t="str">
        <f t="shared" si="16"/>
        <v>R2</v>
      </c>
      <c r="F14" s="31" t="s">
        <v>37</v>
      </c>
      <c r="G14" s="31" t="str">
        <f t="shared" si="2"/>
        <v>R2</v>
      </c>
      <c r="H14" s="31" t="str">
        <f t="shared" si="3"/>
        <v>R2</v>
      </c>
      <c r="I14" s="154" t="s">
        <v>38</v>
      </c>
      <c r="J14" s="155"/>
      <c r="K14" s="155"/>
      <c r="L14" s="155"/>
      <c r="M14" s="155"/>
      <c r="N14" s="155"/>
      <c r="O14" s="32" t="b">
        <f t="shared" si="4"/>
        <v>1</v>
      </c>
      <c r="P14" s="32" t="b">
        <f t="shared" si="5"/>
        <v>0</v>
      </c>
      <c r="Q14" s="160" t="b">
        <f t="shared" si="6"/>
        <v>1</v>
      </c>
      <c r="R14" s="160" t="b">
        <f t="shared" si="7"/>
        <v>0</v>
      </c>
      <c r="S14" s="160" t="b">
        <f t="shared" si="8"/>
        <v>0</v>
      </c>
      <c r="T14" s="32" t="b">
        <f t="shared" si="9"/>
        <v>0</v>
      </c>
      <c r="U14" s="160" t="b">
        <f t="shared" si="10"/>
        <v>0</v>
      </c>
      <c r="V14" s="160" t="b">
        <f t="shared" si="11"/>
        <v>0</v>
      </c>
      <c r="W14" s="160" t="b">
        <f t="shared" si="12"/>
        <v>0</v>
      </c>
      <c r="X14" s="160" t="b">
        <f t="shared" si="13"/>
        <v>0</v>
      </c>
      <c r="Y14" s="160" t="b">
        <f t="shared" si="14"/>
        <v>0</v>
      </c>
      <c r="Z14" s="160" t="b">
        <f t="shared" si="15"/>
        <v>0</v>
      </c>
      <c r="AA14" s="176" t="str" cm="1">
        <f t="array" ref="AA14">_xlfn.LET(
_xlpm.currentText,IF(OR(O14,P14),"- Please select exactly one current practice (or 'Not applicable')",""),
_xlpm.goalsText,IF(T14,"- Please select exactly one goal",""),
_xlpm.insufficientGoal,IF(U14,"- Note: selected goal is at same or lower level than current state",""),
_xlpm.naToInadequate,IF(V14,"- Note: selected goal is inadequate",""),
_xlpm.customGoalButNoDescription,IF(X14,"- Please provide a description for your custom state in column F",""),
_xlpm.customGoalButNoMaturitySpecified,IF(Y14,"- Please select a maturity level for custom state",""),
_xlpm.goalButNoTimescale,IF(W14,"- Please use the 'Improvement timescale' field to indicate how quickly improvement is planned for",""),
_xlpm.timescaleButNoAction,IF(Z14,"- Please indicate what actions you intend to take to improve within the " &amp; LOWER(L14),""),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5" spans="1:37" ht="64" customHeight="1">
      <c r="A15" s="16"/>
      <c r="B15" s="79"/>
      <c r="C15" s="180"/>
      <c r="D15" s="4" t="s">
        <v>305</v>
      </c>
      <c r="E15" s="4" t="str">
        <f t="shared" ref="E15" si="18">LEFT(D15,FIND("(",D15)-1)</f>
        <v>R2</v>
      </c>
      <c r="F15" s="13" t="s">
        <v>306</v>
      </c>
      <c r="G15" s="13" t="str">
        <f t="shared" si="2"/>
        <v>R2</v>
      </c>
      <c r="H15" s="13" t="str">
        <f t="shared" si="3"/>
        <v>R2</v>
      </c>
      <c r="I15" s="92" t="s">
        <v>42</v>
      </c>
      <c r="J15" s="148"/>
      <c r="K15" s="148"/>
      <c r="L15" s="148"/>
      <c r="M15" s="148"/>
      <c r="N15" s="148"/>
      <c r="O15" s="25" t="b">
        <f t="shared" si="4"/>
        <v>1</v>
      </c>
      <c r="P15" s="25" t="b">
        <f t="shared" si="5"/>
        <v>0</v>
      </c>
      <c r="Q15" t="b">
        <f t="shared" si="6"/>
        <v>1</v>
      </c>
      <c r="R15" t="b">
        <f t="shared" si="7"/>
        <v>0</v>
      </c>
      <c r="S15" t="b">
        <f t="shared" si="8"/>
        <v>0</v>
      </c>
      <c r="T15" s="25" t="b">
        <f t="shared" si="9"/>
        <v>0</v>
      </c>
      <c r="U15" t="b">
        <f t="shared" si="10"/>
        <v>0</v>
      </c>
      <c r="V15" t="b">
        <f t="shared" si="11"/>
        <v>0</v>
      </c>
      <c r="W15" t="b">
        <f t="shared" si="12"/>
        <v>0</v>
      </c>
      <c r="X15" t="b">
        <f t="shared" si="13"/>
        <v>0</v>
      </c>
      <c r="Y15" t="b">
        <f t="shared" si="14"/>
        <v>0</v>
      </c>
      <c r="Z15" t="b">
        <f t="shared" si="15"/>
        <v>0</v>
      </c>
      <c r="AA15" s="177"/>
    </row>
    <row r="16" spans="1:37" ht="64" customHeight="1">
      <c r="A16" s="16"/>
      <c r="B16" s="75"/>
      <c r="C16" s="180"/>
      <c r="D16" s="4" t="s">
        <v>307</v>
      </c>
      <c r="E16" s="4" t="str">
        <f t="shared" si="16"/>
        <v>R2</v>
      </c>
      <c r="F16" s="13" t="s">
        <v>308</v>
      </c>
      <c r="G16" s="13" t="str">
        <f t="shared" si="2"/>
        <v>R2</v>
      </c>
      <c r="H16" s="13" t="str">
        <f t="shared" si="3"/>
        <v>R2</v>
      </c>
      <c r="I16" s="93" t="s">
        <v>69</v>
      </c>
      <c r="J16" s="148"/>
      <c r="K16" s="148"/>
      <c r="L16" s="148"/>
      <c r="M16" s="148"/>
      <c r="N16" s="148"/>
      <c r="O16" s="25" t="b">
        <f t="shared" si="4"/>
        <v>1</v>
      </c>
      <c r="P16" s="25" t="b">
        <f t="shared" si="5"/>
        <v>0</v>
      </c>
      <c r="Q16" t="b">
        <f t="shared" si="6"/>
        <v>1</v>
      </c>
      <c r="R16" t="b">
        <f t="shared" si="7"/>
        <v>0</v>
      </c>
      <c r="S16" t="b">
        <f t="shared" si="8"/>
        <v>0</v>
      </c>
      <c r="T16" s="25" t="b">
        <f t="shared" si="9"/>
        <v>0</v>
      </c>
      <c r="U16" t="b">
        <f t="shared" si="10"/>
        <v>0</v>
      </c>
      <c r="V16" t="b">
        <f t="shared" si="11"/>
        <v>0</v>
      </c>
      <c r="W16" t="b">
        <f t="shared" si="12"/>
        <v>0</v>
      </c>
      <c r="X16" t="b">
        <f t="shared" si="13"/>
        <v>0</v>
      </c>
      <c r="Y16" t="b">
        <f t="shared" si="14"/>
        <v>0</v>
      </c>
      <c r="Z16" t="b">
        <f t="shared" si="15"/>
        <v>0</v>
      </c>
      <c r="AA16" s="177"/>
    </row>
    <row r="17" spans="1:27" ht="64" customHeight="1">
      <c r="A17" s="16"/>
      <c r="B17" s="75"/>
      <c r="C17" s="180"/>
      <c r="D17" s="4" t="s">
        <v>309</v>
      </c>
      <c r="E17" s="4" t="str">
        <f t="shared" si="16"/>
        <v>R2</v>
      </c>
      <c r="F17" s="13" t="s">
        <v>310</v>
      </c>
      <c r="G17" s="13" t="str">
        <f t="shared" si="2"/>
        <v>R2</v>
      </c>
      <c r="H17" s="13" t="str">
        <f t="shared" si="3"/>
        <v>R2</v>
      </c>
      <c r="I17" s="93" t="s">
        <v>69</v>
      </c>
      <c r="J17" s="148"/>
      <c r="K17" s="148"/>
      <c r="L17" s="148"/>
      <c r="M17" s="148"/>
      <c r="N17" s="148"/>
      <c r="O17" s="25" t="b">
        <f t="shared" si="4"/>
        <v>1</v>
      </c>
      <c r="P17" s="25" t="b">
        <f t="shared" si="5"/>
        <v>0</v>
      </c>
      <c r="Q17" t="b">
        <f t="shared" si="6"/>
        <v>1</v>
      </c>
      <c r="R17" t="b">
        <f t="shared" si="7"/>
        <v>0</v>
      </c>
      <c r="S17" t="b">
        <f t="shared" si="8"/>
        <v>0</v>
      </c>
      <c r="T17" s="25" t="b">
        <f t="shared" si="9"/>
        <v>0</v>
      </c>
      <c r="U17" t="b">
        <f t="shared" si="10"/>
        <v>0</v>
      </c>
      <c r="V17" t="b">
        <f t="shared" si="11"/>
        <v>0</v>
      </c>
      <c r="W17" t="b">
        <f t="shared" si="12"/>
        <v>0</v>
      </c>
      <c r="X17" t="b">
        <f t="shared" si="13"/>
        <v>0</v>
      </c>
      <c r="Y17" t="b">
        <f t="shared" si="14"/>
        <v>0</v>
      </c>
      <c r="Z17" t="b">
        <f t="shared" si="15"/>
        <v>0</v>
      </c>
      <c r="AA17" s="177"/>
    </row>
    <row r="18" spans="1:27" ht="46.5" customHeight="1">
      <c r="A18" s="16"/>
      <c r="B18" s="75"/>
      <c r="C18" s="180"/>
      <c r="D18" s="4" t="s">
        <v>311</v>
      </c>
      <c r="E18" s="4" t="str">
        <f t="shared" ref="E18:E19" si="19">LEFT(D18,FIND("(",D18)-1)</f>
        <v>R2</v>
      </c>
      <c r="F18" s="158" t="s">
        <v>55</v>
      </c>
      <c r="G18" s="13" t="str">
        <f t="shared" si="2"/>
        <v>R2</v>
      </c>
      <c r="H18" s="13" t="str">
        <f t="shared" si="3"/>
        <v>R2</v>
      </c>
      <c r="I18" s="159" t="s">
        <v>56</v>
      </c>
      <c r="J18" s="148"/>
      <c r="K18" s="148"/>
      <c r="L18" s="148"/>
      <c r="M18" s="148"/>
      <c r="N18" s="148"/>
      <c r="O18" s="25" t="b">
        <f t="shared" si="4"/>
        <v>1</v>
      </c>
      <c r="P18" s="25" t="b">
        <f t="shared" si="5"/>
        <v>0</v>
      </c>
      <c r="Q18" t="b">
        <f t="shared" si="6"/>
        <v>1</v>
      </c>
      <c r="R18" t="b">
        <f t="shared" si="7"/>
        <v>0</v>
      </c>
      <c r="S18" t="b">
        <f t="shared" si="8"/>
        <v>0</v>
      </c>
      <c r="T18" s="25" t="b">
        <f t="shared" si="9"/>
        <v>0</v>
      </c>
      <c r="U18" t="b">
        <f t="shared" si="10"/>
        <v>0</v>
      </c>
      <c r="V18" t="b">
        <f t="shared" si="11"/>
        <v>0</v>
      </c>
      <c r="W18" t="b">
        <f t="shared" si="12"/>
        <v>0</v>
      </c>
      <c r="X18" t="b">
        <f t="shared" si="13"/>
        <v>0</v>
      </c>
      <c r="Y18" t="b">
        <f t="shared" si="14"/>
        <v>0</v>
      </c>
      <c r="Z18" t="b">
        <f t="shared" si="15"/>
        <v>0</v>
      </c>
      <c r="AA18" s="177"/>
    </row>
    <row r="19" spans="1:27" ht="46.5" customHeight="1">
      <c r="A19" s="43"/>
      <c r="B19" s="77"/>
      <c r="C19" s="181"/>
      <c r="D19" s="84" t="s">
        <v>312</v>
      </c>
      <c r="E19" s="84" t="str">
        <f t="shared" si="19"/>
        <v>R2</v>
      </c>
      <c r="F19" s="156" t="s">
        <v>55</v>
      </c>
      <c r="G19" s="27" t="str">
        <f t="shared" si="2"/>
        <v>R2</v>
      </c>
      <c r="H19" s="27" t="str">
        <f t="shared" si="3"/>
        <v>R2</v>
      </c>
      <c r="I19" s="157" t="s">
        <v>56</v>
      </c>
      <c r="J19" s="149"/>
      <c r="K19" s="149"/>
      <c r="L19" s="149"/>
      <c r="M19" s="149"/>
      <c r="N19" s="149"/>
      <c r="O19" s="34" t="b">
        <f t="shared" si="4"/>
        <v>1</v>
      </c>
      <c r="P19" s="34" t="b">
        <f t="shared" si="5"/>
        <v>0</v>
      </c>
      <c r="Q19" s="26" t="b">
        <f t="shared" si="6"/>
        <v>1</v>
      </c>
      <c r="R19" s="26" t="b">
        <f t="shared" si="7"/>
        <v>0</v>
      </c>
      <c r="S19" s="26" t="b">
        <f t="shared" si="8"/>
        <v>0</v>
      </c>
      <c r="T19" s="34" t="b">
        <f t="shared" si="9"/>
        <v>0</v>
      </c>
      <c r="U19" s="26" t="b">
        <f t="shared" si="10"/>
        <v>0</v>
      </c>
      <c r="V19" s="26" t="b">
        <f t="shared" si="11"/>
        <v>0</v>
      </c>
      <c r="W19" s="26" t="b">
        <f t="shared" si="12"/>
        <v>0</v>
      </c>
      <c r="X19" s="26" t="b">
        <f t="shared" si="13"/>
        <v>0</v>
      </c>
      <c r="Y19" s="26" t="b">
        <f t="shared" si="14"/>
        <v>0</v>
      </c>
      <c r="Z19" s="26" t="b">
        <f t="shared" si="15"/>
        <v>0</v>
      </c>
      <c r="AA19" s="178"/>
    </row>
    <row r="20" spans="1:27" ht="26.5" customHeight="1">
      <c r="A20" s="42" t="s">
        <v>313</v>
      </c>
      <c r="B20" s="76" t="s">
        <v>314</v>
      </c>
      <c r="C20" s="179" t="s">
        <v>315</v>
      </c>
      <c r="D20" s="97" t="s">
        <v>316</v>
      </c>
      <c r="E20" s="97" t="str">
        <f t="shared" si="16"/>
        <v>R3</v>
      </c>
      <c r="F20" s="31" t="s">
        <v>37</v>
      </c>
      <c r="G20" s="31" t="str">
        <f t="shared" si="2"/>
        <v>R3</v>
      </c>
      <c r="H20" s="31" t="str">
        <f t="shared" si="3"/>
        <v>R3</v>
      </c>
      <c r="I20" s="154" t="s">
        <v>38</v>
      </c>
      <c r="J20" s="155"/>
      <c r="K20" s="155"/>
      <c r="L20" s="155"/>
      <c r="M20" s="155"/>
      <c r="N20" s="155"/>
      <c r="O20" s="32" t="b">
        <f t="shared" si="4"/>
        <v>1</v>
      </c>
      <c r="P20" s="32" t="b">
        <f t="shared" si="5"/>
        <v>0</v>
      </c>
      <c r="Q20" s="160" t="b">
        <f t="shared" si="6"/>
        <v>1</v>
      </c>
      <c r="R20" s="160" t="b">
        <f t="shared" si="7"/>
        <v>0</v>
      </c>
      <c r="S20" s="160" t="b">
        <f t="shared" si="8"/>
        <v>0</v>
      </c>
      <c r="T20" s="32" t="b">
        <f t="shared" si="9"/>
        <v>0</v>
      </c>
      <c r="U20" s="160" t="b">
        <f t="shared" si="10"/>
        <v>0</v>
      </c>
      <c r="V20" s="160" t="b">
        <f t="shared" si="11"/>
        <v>0</v>
      </c>
      <c r="W20" s="160" t="b">
        <f t="shared" si="12"/>
        <v>0</v>
      </c>
      <c r="X20" s="160" t="b">
        <f t="shared" si="13"/>
        <v>0</v>
      </c>
      <c r="Y20" s="160" t="b">
        <f t="shared" si="14"/>
        <v>0</v>
      </c>
      <c r="Z20" s="160" t="b">
        <f t="shared" si="15"/>
        <v>0</v>
      </c>
      <c r="AA20" s="176" t="str" cm="1">
        <f t="array" ref="AA20">_xlfn.LET(
_xlpm.currentText,IF(OR(O20,P20),"- Please select exactly one current practice (or 'Not applicable')",""),
_xlpm.goalsText,IF(T20,"- Please select exactly one goal",""),
_xlpm.insufficientGoal,IF(U20,"- Note: selected goal is at same or lower level than current state",""),
_xlpm.naToInadequate,IF(V20,"- Note: selected goal is inadequate",""),
_xlpm.customGoalButNoDescription,IF(X20,"- Please provide a description for your custom state in column F",""),
_xlpm.customGoalButNoMaturitySpecified,IF(Y20,"- Please select a maturity level for custom state",""),
_xlpm.goalButNoTimescale,IF(W20,"- Please use the 'Improvement timescale' field to indicate how quickly improvement is planned for",""),
_xlpm.timescaleButNoAction,IF(Z20,"- Please indicate what actions you intend to take to improve within the " &amp; LOWER(L20),""),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21" spans="1:27" ht="42" customHeight="1">
      <c r="A21" s="16"/>
      <c r="B21" s="75"/>
      <c r="C21" s="180"/>
      <c r="D21" s="4" t="s">
        <v>317</v>
      </c>
      <c r="E21" s="4" t="str">
        <f t="shared" ref="E21" si="20">LEFT(D21,FIND("(",D21)-1)</f>
        <v>R3</v>
      </c>
      <c r="F21" s="13" t="s">
        <v>318</v>
      </c>
      <c r="G21" s="13" t="str">
        <f t="shared" si="2"/>
        <v>R3</v>
      </c>
      <c r="H21" s="13" t="str">
        <f t="shared" si="3"/>
        <v>R3</v>
      </c>
      <c r="I21" s="92" t="s">
        <v>42</v>
      </c>
      <c r="J21" s="148"/>
      <c r="K21" s="148"/>
      <c r="L21" s="148"/>
      <c r="M21" s="148"/>
      <c r="N21" s="148"/>
      <c r="O21" s="25" t="b">
        <f t="shared" si="4"/>
        <v>1</v>
      </c>
      <c r="P21" s="25" t="b">
        <f t="shared" si="5"/>
        <v>0</v>
      </c>
      <c r="Q21" t="b">
        <f t="shared" si="6"/>
        <v>1</v>
      </c>
      <c r="R21" t="b">
        <f t="shared" si="7"/>
        <v>0</v>
      </c>
      <c r="S21" t="b">
        <f t="shared" si="8"/>
        <v>0</v>
      </c>
      <c r="T21" s="25" t="b">
        <f t="shared" si="9"/>
        <v>0</v>
      </c>
      <c r="U21" t="b">
        <f t="shared" si="10"/>
        <v>0</v>
      </c>
      <c r="V21" t="b">
        <f t="shared" si="11"/>
        <v>0</v>
      </c>
      <c r="W21" t="b">
        <f t="shared" si="12"/>
        <v>0</v>
      </c>
      <c r="X21" t="b">
        <f t="shared" si="13"/>
        <v>0</v>
      </c>
      <c r="Y21" t="b">
        <f t="shared" si="14"/>
        <v>0</v>
      </c>
      <c r="Z21" t="b">
        <f t="shared" si="15"/>
        <v>0</v>
      </c>
      <c r="AA21" s="177"/>
    </row>
    <row r="22" spans="1:27" ht="42" customHeight="1">
      <c r="A22" s="16"/>
      <c r="B22" s="75"/>
      <c r="C22" s="180"/>
      <c r="D22" s="4" t="s">
        <v>319</v>
      </c>
      <c r="E22" s="4" t="str">
        <f>LEFT(D20,FIND("(",D20)-1)</f>
        <v>R3</v>
      </c>
      <c r="F22" s="13" t="s">
        <v>320</v>
      </c>
      <c r="G22" s="13" t="str">
        <f t="shared" si="2"/>
        <v>R3</v>
      </c>
      <c r="H22" s="13" t="str">
        <f t="shared" si="3"/>
        <v>R3</v>
      </c>
      <c r="I22" s="92" t="s">
        <v>42</v>
      </c>
      <c r="J22" s="148"/>
      <c r="K22" s="148"/>
      <c r="L22" s="148"/>
      <c r="M22" s="148"/>
      <c r="N22" s="148"/>
      <c r="O22" s="25" t="b">
        <f t="shared" si="4"/>
        <v>1</v>
      </c>
      <c r="P22" s="25" t="b">
        <f t="shared" si="5"/>
        <v>0</v>
      </c>
      <c r="Q22" t="b">
        <f t="shared" si="6"/>
        <v>1</v>
      </c>
      <c r="R22" t="b">
        <f t="shared" si="7"/>
        <v>0</v>
      </c>
      <c r="S22" t="b">
        <f t="shared" si="8"/>
        <v>0</v>
      </c>
      <c r="T22" s="25" t="b">
        <f t="shared" si="9"/>
        <v>0</v>
      </c>
      <c r="U22" t="b">
        <f t="shared" si="10"/>
        <v>0</v>
      </c>
      <c r="V22" t="b">
        <f t="shared" si="11"/>
        <v>0</v>
      </c>
      <c r="W22" t="b">
        <f t="shared" si="12"/>
        <v>0</v>
      </c>
      <c r="X22" t="b">
        <f t="shared" si="13"/>
        <v>0</v>
      </c>
      <c r="Y22" t="b">
        <f t="shared" si="14"/>
        <v>0</v>
      </c>
      <c r="Z22" t="b">
        <f t="shared" si="15"/>
        <v>0</v>
      </c>
      <c r="AA22" s="177"/>
    </row>
    <row r="23" spans="1:27" ht="64.5" customHeight="1">
      <c r="A23" s="16"/>
      <c r="B23" s="75"/>
      <c r="C23" s="180"/>
      <c r="D23" s="4" t="s">
        <v>321</v>
      </c>
      <c r="E23" s="4" t="str">
        <f>LEFT(D23,FIND("(",D23)-1)</f>
        <v>R3</v>
      </c>
      <c r="F23" s="13" t="s">
        <v>322</v>
      </c>
      <c r="G23" s="13" t="str">
        <f t="shared" si="2"/>
        <v>R3</v>
      </c>
      <c r="H23" s="13" t="str">
        <f t="shared" si="3"/>
        <v>R3</v>
      </c>
      <c r="I23" s="93" t="s">
        <v>69</v>
      </c>
      <c r="J23" s="148"/>
      <c r="K23" s="148"/>
      <c r="L23" s="148"/>
      <c r="M23" s="148"/>
      <c r="N23" s="148"/>
      <c r="O23" s="25" t="b">
        <f t="shared" si="4"/>
        <v>1</v>
      </c>
      <c r="P23" s="25" t="b">
        <f t="shared" si="5"/>
        <v>0</v>
      </c>
      <c r="Q23" t="b">
        <f t="shared" si="6"/>
        <v>1</v>
      </c>
      <c r="R23" t="b">
        <f t="shared" si="7"/>
        <v>0</v>
      </c>
      <c r="S23" t="b">
        <f t="shared" si="8"/>
        <v>0</v>
      </c>
      <c r="T23" s="25" t="b">
        <f t="shared" si="9"/>
        <v>0</v>
      </c>
      <c r="U23" t="b">
        <f t="shared" si="10"/>
        <v>0</v>
      </c>
      <c r="V23" t="b">
        <f t="shared" si="11"/>
        <v>0</v>
      </c>
      <c r="W23" t="b">
        <f t="shared" si="12"/>
        <v>0</v>
      </c>
      <c r="X23" t="b">
        <f t="shared" si="13"/>
        <v>0</v>
      </c>
      <c r="Y23" t="b">
        <f t="shared" si="14"/>
        <v>0</v>
      </c>
      <c r="Z23" t="b">
        <f t="shared" si="15"/>
        <v>0</v>
      </c>
      <c r="AA23" s="177"/>
    </row>
    <row r="24" spans="1:27" ht="64.5" customHeight="1">
      <c r="A24" s="16"/>
      <c r="B24" s="75"/>
      <c r="C24" s="180"/>
      <c r="D24" s="4" t="s">
        <v>323</v>
      </c>
      <c r="E24" s="4" t="str">
        <f>LEFT(D24,FIND("(",D24)-1)</f>
        <v>R3</v>
      </c>
      <c r="F24" s="13" t="s">
        <v>324</v>
      </c>
      <c r="G24" s="13" t="str">
        <f t="shared" si="2"/>
        <v>R3</v>
      </c>
      <c r="H24" s="13" t="str">
        <f t="shared" si="3"/>
        <v>R3</v>
      </c>
      <c r="I24" s="93" t="s">
        <v>69</v>
      </c>
      <c r="J24" s="148"/>
      <c r="K24" s="148"/>
      <c r="L24" s="148"/>
      <c r="M24" s="148"/>
      <c r="N24" s="148"/>
      <c r="O24" s="25" t="b">
        <f t="shared" si="4"/>
        <v>1</v>
      </c>
      <c r="P24" s="25" t="b">
        <f t="shared" si="5"/>
        <v>0</v>
      </c>
      <c r="Q24" t="b">
        <f t="shared" si="6"/>
        <v>1</v>
      </c>
      <c r="R24" t="b">
        <f t="shared" si="7"/>
        <v>0</v>
      </c>
      <c r="S24" t="b">
        <f t="shared" si="8"/>
        <v>0</v>
      </c>
      <c r="T24" s="25" t="b">
        <f t="shared" si="9"/>
        <v>0</v>
      </c>
      <c r="U24" t="b">
        <f t="shared" si="10"/>
        <v>0</v>
      </c>
      <c r="V24" t="b">
        <f t="shared" si="11"/>
        <v>0</v>
      </c>
      <c r="W24" t="b">
        <f t="shared" si="12"/>
        <v>0</v>
      </c>
      <c r="X24" t="b">
        <f t="shared" si="13"/>
        <v>0</v>
      </c>
      <c r="Y24" t="b">
        <f t="shared" si="14"/>
        <v>0</v>
      </c>
      <c r="Z24" t="b">
        <f t="shared" si="15"/>
        <v>0</v>
      </c>
      <c r="AA24" s="177"/>
    </row>
    <row r="25" spans="1:27" ht="90.65" customHeight="1">
      <c r="A25" s="16"/>
      <c r="B25" s="75"/>
      <c r="C25" s="180"/>
      <c r="D25" s="4" t="s">
        <v>325</v>
      </c>
      <c r="E25" s="4" t="str">
        <f>LEFT(D25,FIND("(",D25)-1)</f>
        <v>R3</v>
      </c>
      <c r="F25" s="13" t="s">
        <v>326</v>
      </c>
      <c r="G25" s="13" t="str">
        <f t="shared" si="2"/>
        <v>R3</v>
      </c>
      <c r="H25" s="13" t="str">
        <f t="shared" si="3"/>
        <v>R3</v>
      </c>
      <c r="I25" s="93" t="s">
        <v>69</v>
      </c>
      <c r="J25" s="148"/>
      <c r="K25" s="148"/>
      <c r="L25" s="148"/>
      <c r="M25" s="148"/>
      <c r="N25" s="148"/>
      <c r="O25" s="25" t="b">
        <f t="shared" si="4"/>
        <v>1</v>
      </c>
      <c r="P25" s="25" t="b">
        <f t="shared" si="5"/>
        <v>0</v>
      </c>
      <c r="Q25" t="b">
        <f t="shared" si="6"/>
        <v>1</v>
      </c>
      <c r="R25" t="b">
        <f t="shared" si="7"/>
        <v>0</v>
      </c>
      <c r="S25" t="b">
        <f t="shared" si="8"/>
        <v>0</v>
      </c>
      <c r="T25" s="25" t="b">
        <f t="shared" si="9"/>
        <v>0</v>
      </c>
      <c r="U25" t="b">
        <f t="shared" si="10"/>
        <v>0</v>
      </c>
      <c r="V25" t="b">
        <f t="shared" si="11"/>
        <v>0</v>
      </c>
      <c r="W25" t="b">
        <f t="shared" si="12"/>
        <v>0</v>
      </c>
      <c r="X25" t="b">
        <f t="shared" si="13"/>
        <v>0</v>
      </c>
      <c r="Y25" t="b">
        <f t="shared" si="14"/>
        <v>0</v>
      </c>
      <c r="Z25" t="b">
        <f t="shared" si="15"/>
        <v>0</v>
      </c>
      <c r="AA25" s="177"/>
    </row>
    <row r="26" spans="1:27" ht="75.650000000000006" customHeight="1">
      <c r="A26" s="16"/>
      <c r="B26" s="75"/>
      <c r="C26" s="180"/>
      <c r="D26" s="4" t="s">
        <v>327</v>
      </c>
      <c r="E26" s="4" t="str">
        <f>LEFT(D26,FIND("(",D26)-1)</f>
        <v>R3</v>
      </c>
      <c r="F26" s="13" t="s">
        <v>328</v>
      </c>
      <c r="G26" s="13" t="str">
        <f t="shared" si="2"/>
        <v>R3</v>
      </c>
      <c r="H26" s="13" t="str">
        <f t="shared" si="3"/>
        <v>R3</v>
      </c>
      <c r="I26" s="93" t="s">
        <v>69</v>
      </c>
      <c r="J26" s="148"/>
      <c r="K26" s="148"/>
      <c r="L26" s="148"/>
      <c r="M26" s="148"/>
      <c r="N26" s="148"/>
      <c r="O26" s="25" t="b">
        <f t="shared" si="4"/>
        <v>1</v>
      </c>
      <c r="P26" s="25" t="b">
        <f t="shared" si="5"/>
        <v>0</v>
      </c>
      <c r="Q26" t="b">
        <f t="shared" si="6"/>
        <v>1</v>
      </c>
      <c r="R26" t="b">
        <f t="shared" si="7"/>
        <v>0</v>
      </c>
      <c r="S26" t="b">
        <f t="shared" si="8"/>
        <v>0</v>
      </c>
      <c r="T26" s="25" t="b">
        <f t="shared" si="9"/>
        <v>0</v>
      </c>
      <c r="U26" t="b">
        <f t="shared" si="10"/>
        <v>0</v>
      </c>
      <c r="V26" t="b">
        <f t="shared" si="11"/>
        <v>0</v>
      </c>
      <c r="W26" t="b">
        <f t="shared" si="12"/>
        <v>0</v>
      </c>
      <c r="X26" t="b">
        <f t="shared" si="13"/>
        <v>0</v>
      </c>
      <c r="Y26" t="b">
        <f t="shared" si="14"/>
        <v>0</v>
      </c>
      <c r="Z26" t="b">
        <f t="shared" si="15"/>
        <v>0</v>
      </c>
      <c r="AA26" s="177"/>
    </row>
    <row r="27" spans="1:27" ht="46.5" customHeight="1">
      <c r="A27" s="16"/>
      <c r="B27" s="75"/>
      <c r="C27" s="180"/>
      <c r="D27" s="4" t="s">
        <v>329</v>
      </c>
      <c r="E27" s="4" t="str">
        <f t="shared" ref="E27:E28" si="21">LEFT(D27,FIND("(",D27)-1)</f>
        <v>R3</v>
      </c>
      <c r="F27" s="158" t="s">
        <v>55</v>
      </c>
      <c r="G27" s="13" t="str">
        <f t="shared" si="2"/>
        <v>R3</v>
      </c>
      <c r="H27" s="13" t="str">
        <f t="shared" si="3"/>
        <v>R3</v>
      </c>
      <c r="I27" s="159" t="s">
        <v>56</v>
      </c>
      <c r="J27" s="148"/>
      <c r="K27" s="148"/>
      <c r="L27" s="148"/>
      <c r="M27" s="148"/>
      <c r="N27" s="148"/>
      <c r="O27" s="25" t="b">
        <f t="shared" si="4"/>
        <v>1</v>
      </c>
      <c r="P27" s="25" t="b">
        <f t="shared" si="5"/>
        <v>0</v>
      </c>
      <c r="Q27" t="b">
        <f t="shared" si="6"/>
        <v>1</v>
      </c>
      <c r="R27" t="b">
        <f t="shared" si="7"/>
        <v>0</v>
      </c>
      <c r="S27" t="b">
        <f t="shared" si="8"/>
        <v>0</v>
      </c>
      <c r="T27" s="25" t="b">
        <f t="shared" si="9"/>
        <v>0</v>
      </c>
      <c r="U27" t="b">
        <f t="shared" si="10"/>
        <v>0</v>
      </c>
      <c r="V27" t="b">
        <f t="shared" si="11"/>
        <v>0</v>
      </c>
      <c r="W27" t="b">
        <f t="shared" si="12"/>
        <v>0</v>
      </c>
      <c r="X27" t="b">
        <f t="shared" si="13"/>
        <v>0</v>
      </c>
      <c r="Y27" t="b">
        <f t="shared" si="14"/>
        <v>0</v>
      </c>
      <c r="Z27" t="b">
        <f t="shared" si="15"/>
        <v>0</v>
      </c>
      <c r="AA27" s="177"/>
    </row>
    <row r="28" spans="1:27" ht="46.5" customHeight="1">
      <c r="A28" s="43"/>
      <c r="B28" s="77"/>
      <c r="C28" s="181"/>
      <c r="D28" s="84" t="s">
        <v>330</v>
      </c>
      <c r="E28" s="84" t="str">
        <f t="shared" si="21"/>
        <v>R3</v>
      </c>
      <c r="F28" s="156" t="s">
        <v>55</v>
      </c>
      <c r="G28" s="27" t="str">
        <f t="shared" si="2"/>
        <v>R3</v>
      </c>
      <c r="H28" s="27" t="str">
        <f t="shared" si="3"/>
        <v>R3</v>
      </c>
      <c r="I28" s="157" t="s">
        <v>56</v>
      </c>
      <c r="J28" s="149"/>
      <c r="K28" s="149"/>
      <c r="L28" s="149"/>
      <c r="M28" s="149"/>
      <c r="N28" s="149"/>
      <c r="O28" s="34" t="b">
        <f t="shared" si="4"/>
        <v>1</v>
      </c>
      <c r="P28" s="34" t="b">
        <f t="shared" si="5"/>
        <v>0</v>
      </c>
      <c r="Q28" s="26" t="b">
        <f t="shared" si="6"/>
        <v>1</v>
      </c>
      <c r="R28" s="26" t="b">
        <f t="shared" si="7"/>
        <v>0</v>
      </c>
      <c r="S28" s="26" t="b">
        <f t="shared" si="8"/>
        <v>0</v>
      </c>
      <c r="T28" s="34" t="b">
        <f t="shared" si="9"/>
        <v>0</v>
      </c>
      <c r="U28" s="26" t="b">
        <f t="shared" si="10"/>
        <v>0</v>
      </c>
      <c r="V28" s="26" t="b">
        <f t="shared" si="11"/>
        <v>0</v>
      </c>
      <c r="W28" s="26" t="b">
        <f t="shared" si="12"/>
        <v>0</v>
      </c>
      <c r="X28" s="26" t="b">
        <f t="shared" si="13"/>
        <v>0</v>
      </c>
      <c r="Y28" s="26" t="b">
        <f t="shared" si="14"/>
        <v>0</v>
      </c>
      <c r="Z28" s="26" t="b">
        <f t="shared" si="15"/>
        <v>0</v>
      </c>
      <c r="AA28" s="178"/>
    </row>
    <row r="29" spans="1:27" ht="26.5" customHeight="1">
      <c r="A29" s="42" t="s">
        <v>331</v>
      </c>
      <c r="B29" s="76" t="s">
        <v>314</v>
      </c>
      <c r="C29" s="179" t="s">
        <v>332</v>
      </c>
      <c r="D29" s="97" t="s">
        <v>333</v>
      </c>
      <c r="E29" s="97" t="str">
        <f t="shared" si="16"/>
        <v>R4</v>
      </c>
      <c r="F29" s="31" t="s">
        <v>37</v>
      </c>
      <c r="G29" s="31" t="str">
        <f t="shared" si="2"/>
        <v>R4</v>
      </c>
      <c r="H29" s="31" t="str">
        <f t="shared" si="3"/>
        <v>R4</v>
      </c>
      <c r="I29" s="154" t="s">
        <v>38</v>
      </c>
      <c r="J29" s="155"/>
      <c r="K29" s="155"/>
      <c r="L29" s="155"/>
      <c r="M29" s="155"/>
      <c r="N29" s="155"/>
      <c r="O29" s="32" t="b">
        <f t="shared" si="4"/>
        <v>1</v>
      </c>
      <c r="P29" s="32" t="b">
        <f t="shared" si="5"/>
        <v>0</v>
      </c>
      <c r="Q29" s="160" t="b">
        <f t="shared" si="6"/>
        <v>1</v>
      </c>
      <c r="R29" s="160" t="b">
        <f t="shared" si="7"/>
        <v>0</v>
      </c>
      <c r="S29" s="160" t="b">
        <f t="shared" si="8"/>
        <v>0</v>
      </c>
      <c r="T29" s="32" t="b">
        <f t="shared" si="9"/>
        <v>0</v>
      </c>
      <c r="U29" s="160" t="b">
        <f t="shared" si="10"/>
        <v>0</v>
      </c>
      <c r="V29" s="160" t="b">
        <f t="shared" si="11"/>
        <v>0</v>
      </c>
      <c r="W29" s="160" t="b">
        <f t="shared" si="12"/>
        <v>0</v>
      </c>
      <c r="X29" s="160" t="b">
        <f t="shared" si="13"/>
        <v>0</v>
      </c>
      <c r="Y29" s="160" t="b">
        <f t="shared" si="14"/>
        <v>0</v>
      </c>
      <c r="Z29" s="160" t="b">
        <f t="shared" si="15"/>
        <v>0</v>
      </c>
      <c r="AA29" s="176" t="str" cm="1">
        <f t="array" ref="AA29">_xlfn.LET(
_xlpm.currentText,IF(OR(O29,P29),"- Please select exactly one current practice (or 'Not applicable')",""),
_xlpm.goalsText,IF(T29,"- Please select exactly one goal",""),
_xlpm.insufficientGoal,IF(U29,"- Note: selected goal is at same or lower level than current state",""),
_xlpm.naToInadequate,IF(V29,"- Note: selected goal is inadequate",""),
_xlpm.customGoalButNoDescription,IF(X29,"- Please provide a description for your custom state in column F",""),
_xlpm.customGoalButNoMaturitySpecified,IF(Y29,"- Please select a maturity level for custom state",""),
_xlpm.goalButNoTimescale,IF(W29,"- Please use the 'Improvement timescale' field to indicate how quickly improvement is planned for",""),
_xlpm.timescaleButNoAction,IF(Z29,"- Please indicate what actions you intend to take to improve within the " &amp; LOWER(L29),""),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30" spans="1:27" ht="41.15" customHeight="1">
      <c r="A30" s="16"/>
      <c r="B30" s="75"/>
      <c r="C30" s="180"/>
      <c r="D30" s="4" t="s">
        <v>334</v>
      </c>
      <c r="E30" s="4" t="str">
        <f t="shared" ref="E30" si="22">LEFT(D30,FIND("(",D30)-1)</f>
        <v>R4</v>
      </c>
      <c r="F30" s="13" t="s">
        <v>335</v>
      </c>
      <c r="G30" s="13" t="str">
        <f t="shared" si="2"/>
        <v>R4</v>
      </c>
      <c r="H30" s="13" t="str">
        <f t="shared" si="3"/>
        <v>R4</v>
      </c>
      <c r="I30" s="92" t="s">
        <v>42</v>
      </c>
      <c r="J30" s="148"/>
      <c r="K30" s="148"/>
      <c r="L30" s="148"/>
      <c r="M30" s="148"/>
      <c r="N30" s="148"/>
      <c r="O30" s="25" t="b">
        <f t="shared" si="4"/>
        <v>1</v>
      </c>
      <c r="P30" s="25" t="b">
        <f t="shared" si="5"/>
        <v>0</v>
      </c>
      <c r="Q30" t="b">
        <f t="shared" si="6"/>
        <v>1</v>
      </c>
      <c r="R30" t="b">
        <f t="shared" si="7"/>
        <v>0</v>
      </c>
      <c r="S30" t="b">
        <f t="shared" si="8"/>
        <v>0</v>
      </c>
      <c r="T30" s="25" t="b">
        <f t="shared" si="9"/>
        <v>0</v>
      </c>
      <c r="U30" t="b">
        <f t="shared" si="10"/>
        <v>0</v>
      </c>
      <c r="V30" t="b">
        <f t="shared" si="11"/>
        <v>0</v>
      </c>
      <c r="W30" t="b">
        <f t="shared" si="12"/>
        <v>0</v>
      </c>
      <c r="X30" t="b">
        <f t="shared" si="13"/>
        <v>0</v>
      </c>
      <c r="Y30" t="b">
        <f t="shared" si="14"/>
        <v>0</v>
      </c>
      <c r="Z30" t="b">
        <f t="shared" si="15"/>
        <v>0</v>
      </c>
      <c r="AA30" s="177"/>
    </row>
    <row r="31" spans="1:27" ht="58" customHeight="1">
      <c r="A31" s="16"/>
      <c r="B31" s="75"/>
      <c r="C31" s="180"/>
      <c r="D31" s="4" t="s">
        <v>336</v>
      </c>
      <c r="E31" s="4" t="str">
        <f t="shared" si="16"/>
        <v>R4</v>
      </c>
      <c r="F31" s="13" t="s">
        <v>337</v>
      </c>
      <c r="G31" s="13" t="str">
        <f t="shared" si="2"/>
        <v>R4</v>
      </c>
      <c r="H31" s="13" t="str">
        <f t="shared" si="3"/>
        <v>R4</v>
      </c>
      <c r="I31" s="92" t="s">
        <v>42</v>
      </c>
      <c r="J31" s="148"/>
      <c r="K31" s="148"/>
      <c r="L31" s="148"/>
      <c r="M31" s="148"/>
      <c r="N31" s="148"/>
      <c r="O31" s="25" t="b">
        <f t="shared" si="4"/>
        <v>1</v>
      </c>
      <c r="P31" s="25" t="b">
        <f t="shared" si="5"/>
        <v>0</v>
      </c>
      <c r="Q31" t="b">
        <f t="shared" si="6"/>
        <v>1</v>
      </c>
      <c r="R31" t="b">
        <f t="shared" si="7"/>
        <v>0</v>
      </c>
      <c r="S31" t="b">
        <f t="shared" si="8"/>
        <v>0</v>
      </c>
      <c r="T31" s="25" t="b">
        <f t="shared" si="9"/>
        <v>0</v>
      </c>
      <c r="U31" t="b">
        <f t="shared" si="10"/>
        <v>0</v>
      </c>
      <c r="V31" t="b">
        <f t="shared" si="11"/>
        <v>0</v>
      </c>
      <c r="W31" t="b">
        <f t="shared" si="12"/>
        <v>0</v>
      </c>
      <c r="X31" t="b">
        <f t="shared" si="13"/>
        <v>0</v>
      </c>
      <c r="Y31" t="b">
        <f t="shared" si="14"/>
        <v>0</v>
      </c>
      <c r="Z31" t="b">
        <f t="shared" si="15"/>
        <v>0</v>
      </c>
      <c r="AA31" s="177"/>
    </row>
    <row r="32" spans="1:27" ht="92.15" customHeight="1">
      <c r="A32" s="16"/>
      <c r="B32" s="75"/>
      <c r="C32" s="180"/>
      <c r="D32" s="4" t="s">
        <v>338</v>
      </c>
      <c r="E32" s="4" t="str">
        <f t="shared" si="16"/>
        <v>R4</v>
      </c>
      <c r="F32" s="13" t="s">
        <v>339</v>
      </c>
      <c r="G32" s="13" t="str">
        <f t="shared" si="2"/>
        <v>R4</v>
      </c>
      <c r="H32" s="13" t="str">
        <f t="shared" si="3"/>
        <v>R4</v>
      </c>
      <c r="I32" s="93" t="s">
        <v>69</v>
      </c>
      <c r="J32" s="148"/>
      <c r="K32" s="148"/>
      <c r="L32" s="148"/>
      <c r="M32" s="148"/>
      <c r="N32" s="148"/>
      <c r="O32" s="25" t="b">
        <f t="shared" si="4"/>
        <v>1</v>
      </c>
      <c r="P32" s="25" t="b">
        <f t="shared" si="5"/>
        <v>0</v>
      </c>
      <c r="Q32" t="b">
        <f t="shared" si="6"/>
        <v>1</v>
      </c>
      <c r="R32" t="b">
        <f t="shared" si="7"/>
        <v>0</v>
      </c>
      <c r="S32" t="b">
        <f t="shared" si="8"/>
        <v>0</v>
      </c>
      <c r="T32" s="25" t="b">
        <f t="shared" si="9"/>
        <v>0</v>
      </c>
      <c r="U32" t="b">
        <f t="shared" si="10"/>
        <v>0</v>
      </c>
      <c r="V32" t="b">
        <f t="shared" si="11"/>
        <v>0</v>
      </c>
      <c r="W32" t="b">
        <f t="shared" si="12"/>
        <v>0</v>
      </c>
      <c r="X32" t="b">
        <f t="shared" si="13"/>
        <v>0</v>
      </c>
      <c r="Y32" t="b">
        <f t="shared" si="14"/>
        <v>0</v>
      </c>
      <c r="Z32" t="b">
        <f t="shared" si="15"/>
        <v>0</v>
      </c>
      <c r="AA32" s="177"/>
    </row>
    <row r="33" spans="1:27" ht="87.65" customHeight="1">
      <c r="A33" s="16"/>
      <c r="B33" s="75"/>
      <c r="C33" s="180"/>
      <c r="D33" s="4" t="s">
        <v>340</v>
      </c>
      <c r="E33" s="4" t="str">
        <f t="shared" si="16"/>
        <v>R4</v>
      </c>
      <c r="F33" s="13" t="s">
        <v>341</v>
      </c>
      <c r="G33" s="13" t="str">
        <f t="shared" si="2"/>
        <v>R4</v>
      </c>
      <c r="H33" s="13" t="str">
        <f t="shared" si="3"/>
        <v>R4</v>
      </c>
      <c r="I33" s="93" t="s">
        <v>69</v>
      </c>
      <c r="J33" s="148"/>
      <c r="K33" s="148"/>
      <c r="L33" s="148"/>
      <c r="M33" s="148"/>
      <c r="N33" s="148"/>
      <c r="O33" s="25" t="b">
        <f t="shared" si="4"/>
        <v>1</v>
      </c>
      <c r="P33" s="25" t="b">
        <f t="shared" si="5"/>
        <v>0</v>
      </c>
      <c r="Q33" t="b">
        <f t="shared" si="6"/>
        <v>1</v>
      </c>
      <c r="R33" t="b">
        <f t="shared" si="7"/>
        <v>0</v>
      </c>
      <c r="S33" t="b">
        <f t="shared" si="8"/>
        <v>0</v>
      </c>
      <c r="T33" s="25" t="b">
        <f t="shared" si="9"/>
        <v>0</v>
      </c>
      <c r="U33" t="b">
        <f t="shared" si="10"/>
        <v>0</v>
      </c>
      <c r="V33" t="b">
        <f t="shared" si="11"/>
        <v>0</v>
      </c>
      <c r="W33" t="b">
        <f t="shared" si="12"/>
        <v>0</v>
      </c>
      <c r="X33" t="b">
        <f t="shared" si="13"/>
        <v>0</v>
      </c>
      <c r="Y33" t="b">
        <f t="shared" si="14"/>
        <v>0</v>
      </c>
      <c r="Z33" t="b">
        <f t="shared" si="15"/>
        <v>0</v>
      </c>
      <c r="AA33" s="177"/>
    </row>
    <row r="34" spans="1:27" ht="87.65" customHeight="1">
      <c r="A34" s="16"/>
      <c r="B34" s="75"/>
      <c r="C34" s="180"/>
      <c r="D34" s="4" t="s">
        <v>342</v>
      </c>
      <c r="E34" s="4" t="str">
        <f t="shared" si="16"/>
        <v>R4</v>
      </c>
      <c r="F34" s="13" t="s">
        <v>343</v>
      </c>
      <c r="G34" s="13" t="str">
        <f t="shared" si="2"/>
        <v>R4</v>
      </c>
      <c r="H34" s="13" t="str">
        <f t="shared" si="3"/>
        <v>R4</v>
      </c>
      <c r="I34" s="93" t="s">
        <v>69</v>
      </c>
      <c r="J34" s="148"/>
      <c r="K34" s="148"/>
      <c r="L34" s="148"/>
      <c r="M34" s="148"/>
      <c r="N34" s="148"/>
      <c r="O34" s="25" t="b">
        <f t="shared" si="4"/>
        <v>1</v>
      </c>
      <c r="P34" s="25" t="b">
        <f t="shared" si="5"/>
        <v>0</v>
      </c>
      <c r="Q34" t="b">
        <f t="shared" si="6"/>
        <v>1</v>
      </c>
      <c r="R34" t="b">
        <f t="shared" si="7"/>
        <v>0</v>
      </c>
      <c r="S34" t="b">
        <f t="shared" si="8"/>
        <v>0</v>
      </c>
      <c r="T34" s="25" t="b">
        <f t="shared" si="9"/>
        <v>0</v>
      </c>
      <c r="U34" t="b">
        <f t="shared" si="10"/>
        <v>0</v>
      </c>
      <c r="V34" t="b">
        <f t="shared" si="11"/>
        <v>0</v>
      </c>
      <c r="W34" t="b">
        <f t="shared" si="12"/>
        <v>0</v>
      </c>
      <c r="X34" t="b">
        <f t="shared" si="13"/>
        <v>0</v>
      </c>
      <c r="Y34" t="b">
        <f t="shared" si="14"/>
        <v>0</v>
      </c>
      <c r="Z34" t="b">
        <f t="shared" si="15"/>
        <v>0</v>
      </c>
      <c r="AA34" s="177"/>
    </row>
    <row r="35" spans="1:27" ht="41.15" customHeight="1">
      <c r="A35" s="16"/>
      <c r="B35" s="75"/>
      <c r="C35" s="180"/>
      <c r="D35" s="4" t="s">
        <v>344</v>
      </c>
      <c r="E35" s="4" t="str">
        <f t="shared" si="16"/>
        <v>R4</v>
      </c>
      <c r="F35" s="13" t="s">
        <v>345</v>
      </c>
      <c r="G35" s="13" t="str">
        <f t="shared" si="2"/>
        <v>R4</v>
      </c>
      <c r="H35" s="13" t="str">
        <f t="shared" si="3"/>
        <v>R4</v>
      </c>
      <c r="I35" s="151" t="s">
        <v>53</v>
      </c>
      <c r="J35" s="148"/>
      <c r="K35" s="148"/>
      <c r="L35" s="148"/>
      <c r="M35" s="148"/>
      <c r="N35" s="148"/>
      <c r="O35" s="25" t="b">
        <f t="shared" si="4"/>
        <v>1</v>
      </c>
      <c r="P35" s="25" t="b">
        <f t="shared" si="5"/>
        <v>0</v>
      </c>
      <c r="Q35" t="b">
        <f t="shared" si="6"/>
        <v>1</v>
      </c>
      <c r="R35" t="b">
        <f t="shared" si="7"/>
        <v>0</v>
      </c>
      <c r="S35" t="b">
        <f t="shared" si="8"/>
        <v>0</v>
      </c>
      <c r="T35" s="25" t="b">
        <f t="shared" si="9"/>
        <v>0</v>
      </c>
      <c r="U35" t="b">
        <f t="shared" si="10"/>
        <v>0</v>
      </c>
      <c r="V35" t="b">
        <f t="shared" si="11"/>
        <v>0</v>
      </c>
      <c r="W35" t="b">
        <f t="shared" si="12"/>
        <v>0</v>
      </c>
      <c r="X35" t="b">
        <f t="shared" si="13"/>
        <v>0</v>
      </c>
      <c r="Y35" t="b">
        <f t="shared" si="14"/>
        <v>0</v>
      </c>
      <c r="Z35" t="b">
        <f t="shared" si="15"/>
        <v>0</v>
      </c>
      <c r="AA35" s="177"/>
    </row>
    <row r="36" spans="1:27" ht="76" customHeight="1">
      <c r="A36" s="16"/>
      <c r="B36" s="75"/>
      <c r="C36" s="180"/>
      <c r="D36" s="4" t="s">
        <v>346</v>
      </c>
      <c r="E36" s="4" t="str">
        <f t="shared" si="16"/>
        <v>R4</v>
      </c>
      <c r="F36" s="13" t="s">
        <v>347</v>
      </c>
      <c r="G36" s="13" t="str">
        <f t="shared" si="2"/>
        <v>R4</v>
      </c>
      <c r="H36" s="13" t="str">
        <f t="shared" si="3"/>
        <v>R4</v>
      </c>
      <c r="I36" s="151" t="s">
        <v>53</v>
      </c>
      <c r="J36" s="148"/>
      <c r="K36" s="148"/>
      <c r="L36" s="148"/>
      <c r="M36" s="148"/>
      <c r="N36" s="148"/>
      <c r="O36" s="25" t="b">
        <f t="shared" si="4"/>
        <v>1</v>
      </c>
      <c r="P36" s="25" t="b">
        <f t="shared" si="5"/>
        <v>0</v>
      </c>
      <c r="Q36" t="b">
        <f t="shared" si="6"/>
        <v>1</v>
      </c>
      <c r="R36" t="b">
        <f t="shared" si="7"/>
        <v>0</v>
      </c>
      <c r="S36" t="b">
        <f t="shared" si="8"/>
        <v>0</v>
      </c>
      <c r="T36" s="25" t="b">
        <f t="shared" si="9"/>
        <v>0</v>
      </c>
      <c r="U36" t="b">
        <f t="shared" si="10"/>
        <v>0</v>
      </c>
      <c r="V36" t="b">
        <f t="shared" si="11"/>
        <v>0</v>
      </c>
      <c r="W36" t="b">
        <f t="shared" si="12"/>
        <v>0</v>
      </c>
      <c r="X36" t="b">
        <f t="shared" si="13"/>
        <v>0</v>
      </c>
      <c r="Y36" t="b">
        <f t="shared" si="14"/>
        <v>0</v>
      </c>
      <c r="Z36" t="b">
        <f t="shared" si="15"/>
        <v>0</v>
      </c>
      <c r="AA36" s="177"/>
    </row>
    <row r="37" spans="1:27" ht="46.5" customHeight="1">
      <c r="A37" s="16"/>
      <c r="B37" s="75"/>
      <c r="C37" s="180"/>
      <c r="D37" s="4" t="s">
        <v>348</v>
      </c>
      <c r="E37" s="4" t="str">
        <f t="shared" ref="E37:E38" si="23">LEFT(D37,FIND("(",D37)-1)</f>
        <v>R4</v>
      </c>
      <c r="F37" s="158" t="s">
        <v>55</v>
      </c>
      <c r="G37" s="13" t="str">
        <f t="shared" si="2"/>
        <v>R4</v>
      </c>
      <c r="H37" s="13" t="str">
        <f t="shared" si="3"/>
        <v>R4</v>
      </c>
      <c r="I37" s="159" t="s">
        <v>56</v>
      </c>
      <c r="J37" s="148"/>
      <c r="K37" s="148"/>
      <c r="L37" s="148"/>
      <c r="M37" s="148"/>
      <c r="N37" s="148"/>
      <c r="O37" s="25" t="b">
        <f t="shared" si="4"/>
        <v>1</v>
      </c>
      <c r="P37" s="25" t="b">
        <f t="shared" si="5"/>
        <v>0</v>
      </c>
      <c r="Q37" t="b">
        <f t="shared" si="6"/>
        <v>1</v>
      </c>
      <c r="R37" t="b">
        <f t="shared" si="7"/>
        <v>0</v>
      </c>
      <c r="S37" t="b">
        <f t="shared" si="8"/>
        <v>0</v>
      </c>
      <c r="T37" s="25" t="b">
        <f t="shared" si="9"/>
        <v>0</v>
      </c>
      <c r="U37" t="b">
        <f t="shared" si="10"/>
        <v>0</v>
      </c>
      <c r="V37" t="b">
        <f t="shared" si="11"/>
        <v>0</v>
      </c>
      <c r="W37" t="b">
        <f t="shared" si="12"/>
        <v>0</v>
      </c>
      <c r="X37" t="b">
        <f t="shared" si="13"/>
        <v>0</v>
      </c>
      <c r="Y37" t="b">
        <f t="shared" si="14"/>
        <v>0</v>
      </c>
      <c r="Z37" t="b">
        <f t="shared" si="15"/>
        <v>0</v>
      </c>
      <c r="AA37" s="177"/>
    </row>
    <row r="38" spans="1:27" ht="46.5" customHeight="1">
      <c r="A38" s="43"/>
      <c r="B38" s="77"/>
      <c r="C38" s="181"/>
      <c r="D38" s="84" t="s">
        <v>349</v>
      </c>
      <c r="E38" s="84" t="str">
        <f t="shared" si="23"/>
        <v>R4</v>
      </c>
      <c r="F38" s="156" t="s">
        <v>55</v>
      </c>
      <c r="G38" s="27" t="str">
        <f t="shared" si="2"/>
        <v>R4</v>
      </c>
      <c r="H38" s="27" t="str">
        <f t="shared" si="3"/>
        <v>R4</v>
      </c>
      <c r="I38" s="157" t="s">
        <v>56</v>
      </c>
      <c r="J38" s="149"/>
      <c r="K38" s="149"/>
      <c r="L38" s="149"/>
      <c r="M38" s="149"/>
      <c r="N38" s="149"/>
      <c r="O38" s="34" t="b">
        <f t="shared" si="4"/>
        <v>1</v>
      </c>
      <c r="P38" s="34" t="b">
        <f t="shared" si="5"/>
        <v>0</v>
      </c>
      <c r="Q38" s="26" t="b">
        <f t="shared" si="6"/>
        <v>1</v>
      </c>
      <c r="R38" s="26" t="b">
        <f t="shared" si="7"/>
        <v>0</v>
      </c>
      <c r="S38" s="26" t="b">
        <f t="shared" si="8"/>
        <v>0</v>
      </c>
      <c r="T38" s="34" t="b">
        <f t="shared" si="9"/>
        <v>0</v>
      </c>
      <c r="U38" s="26" t="b">
        <f t="shared" si="10"/>
        <v>0</v>
      </c>
      <c r="V38" s="26" t="b">
        <f t="shared" si="11"/>
        <v>0</v>
      </c>
      <c r="W38" s="26" t="b">
        <f t="shared" si="12"/>
        <v>0</v>
      </c>
      <c r="X38" s="26" t="b">
        <f t="shared" si="13"/>
        <v>0</v>
      </c>
      <c r="Y38" s="26" t="b">
        <f t="shared" si="14"/>
        <v>0</v>
      </c>
      <c r="Z38" s="26" t="b">
        <f t="shared" si="15"/>
        <v>0</v>
      </c>
      <c r="AA38" s="178"/>
    </row>
    <row r="39" spans="1:27" ht="26.5" customHeight="1">
      <c r="A39" s="42" t="s">
        <v>350</v>
      </c>
      <c r="B39" s="76" t="s">
        <v>279</v>
      </c>
      <c r="C39" s="179" t="s">
        <v>351</v>
      </c>
      <c r="D39" s="97" t="s">
        <v>352</v>
      </c>
      <c r="E39" s="97" t="str">
        <f t="shared" si="16"/>
        <v>R5</v>
      </c>
      <c r="F39" s="31" t="s">
        <v>37</v>
      </c>
      <c r="G39" s="31" t="str">
        <f t="shared" si="2"/>
        <v>R5</v>
      </c>
      <c r="H39" s="31" t="str">
        <f t="shared" si="3"/>
        <v>R5</v>
      </c>
      <c r="I39" s="154" t="s">
        <v>38</v>
      </c>
      <c r="J39" s="155"/>
      <c r="K39" s="155"/>
      <c r="L39" s="155"/>
      <c r="M39" s="155"/>
      <c r="N39" s="155"/>
      <c r="O39" s="32" t="b">
        <f t="shared" si="4"/>
        <v>1</v>
      </c>
      <c r="P39" s="32" t="b">
        <f t="shared" si="5"/>
        <v>0</v>
      </c>
      <c r="Q39" s="160" t="b">
        <f t="shared" si="6"/>
        <v>1</v>
      </c>
      <c r="R39" s="160" t="b">
        <f t="shared" si="7"/>
        <v>0</v>
      </c>
      <c r="S39" s="160" t="b">
        <f t="shared" si="8"/>
        <v>0</v>
      </c>
      <c r="T39" s="32" t="b">
        <f t="shared" si="9"/>
        <v>0</v>
      </c>
      <c r="U39" s="160" t="b">
        <f t="shared" si="10"/>
        <v>0</v>
      </c>
      <c r="V39" s="160" t="b">
        <f t="shared" si="11"/>
        <v>0</v>
      </c>
      <c r="W39" s="160" t="b">
        <f t="shared" si="12"/>
        <v>0</v>
      </c>
      <c r="X39" s="160" t="b">
        <f t="shared" si="13"/>
        <v>0</v>
      </c>
      <c r="Y39" s="160" t="b">
        <f t="shared" si="14"/>
        <v>0</v>
      </c>
      <c r="Z39" s="160" t="b">
        <f t="shared" si="15"/>
        <v>0</v>
      </c>
      <c r="AA39" s="176" t="str" cm="1">
        <f t="array" ref="AA39">_xlfn.LET(
_xlpm.currentText,IF(OR(O39,P39),"- Please select exactly one current practice (or 'Not applicable')",""),
_xlpm.goalsText,IF(T39,"- Please select exactly one goal",""),
_xlpm.insufficientGoal,IF(U39,"- Note: selected goal is at same or lower level than current state",""),
_xlpm.naToInadequate,IF(V39,"- Note: selected goal is inadequate",""),
_xlpm.customGoalButNoDescription,IF(X39,"- Please provide a description for your custom state in column F",""),
_xlpm.customGoalButNoMaturitySpecified,IF(Y39,"- Please select a maturity level for custom state",""),
_xlpm.goalButNoTimescale,IF(W39,"- Please use the 'Improvement timescale' field to indicate how quickly improvement is planned for",""),
_xlpm.timescaleButNoAction,IF(Z39,"- Please indicate what actions you intend to take to improve within the " &amp; LOWER(L39),""),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40" spans="1:27" ht="40.5" customHeight="1">
      <c r="A40" s="16"/>
      <c r="B40" s="75"/>
      <c r="C40" s="180"/>
      <c r="D40" s="4" t="s">
        <v>353</v>
      </c>
      <c r="E40" s="4" t="str">
        <f t="shared" ref="E40" si="24">LEFT(D40,FIND("(",D40)-1)</f>
        <v>R5</v>
      </c>
      <c r="F40" s="13" t="s">
        <v>354</v>
      </c>
      <c r="G40" s="13" t="str">
        <f t="shared" si="2"/>
        <v>R5</v>
      </c>
      <c r="H40" s="13" t="str">
        <f t="shared" si="3"/>
        <v>R5</v>
      </c>
      <c r="I40" s="92" t="s">
        <v>42</v>
      </c>
      <c r="J40" s="148"/>
      <c r="K40" s="148"/>
      <c r="L40" s="148"/>
      <c r="M40" s="148"/>
      <c r="N40" s="148"/>
      <c r="O40" s="25" t="b">
        <f t="shared" si="4"/>
        <v>1</v>
      </c>
      <c r="P40" s="25" t="b">
        <f t="shared" si="5"/>
        <v>0</v>
      </c>
      <c r="Q40" t="b">
        <f t="shared" si="6"/>
        <v>1</v>
      </c>
      <c r="R40" t="b">
        <f t="shared" si="7"/>
        <v>0</v>
      </c>
      <c r="S40" t="b">
        <f t="shared" si="8"/>
        <v>0</v>
      </c>
      <c r="T40" s="25" t="b">
        <f t="shared" si="9"/>
        <v>0</v>
      </c>
      <c r="U40" t="b">
        <f t="shared" si="10"/>
        <v>0</v>
      </c>
      <c r="V40" t="b">
        <f t="shared" si="11"/>
        <v>0</v>
      </c>
      <c r="W40" t="b">
        <f t="shared" si="12"/>
        <v>0</v>
      </c>
      <c r="X40" t="b">
        <f t="shared" si="13"/>
        <v>0</v>
      </c>
      <c r="Y40" t="b">
        <f t="shared" si="14"/>
        <v>0</v>
      </c>
      <c r="Z40" t="b">
        <f t="shared" si="15"/>
        <v>0</v>
      </c>
      <c r="AA40" s="177"/>
    </row>
    <row r="41" spans="1:27" ht="55.5" customHeight="1">
      <c r="A41" s="16"/>
      <c r="B41" s="75"/>
      <c r="C41" s="180"/>
      <c r="D41" s="4" t="s">
        <v>355</v>
      </c>
      <c r="E41" s="4" t="str">
        <f>LEFT(D41,FIND("(",D41)-1)</f>
        <v>R5</v>
      </c>
      <c r="F41" s="13" t="s">
        <v>356</v>
      </c>
      <c r="G41" s="13" t="str">
        <f t="shared" si="2"/>
        <v>R5</v>
      </c>
      <c r="H41" s="13" t="str">
        <f t="shared" si="3"/>
        <v>R5</v>
      </c>
      <c r="I41" s="92" t="s">
        <v>42</v>
      </c>
      <c r="J41" s="148"/>
      <c r="K41" s="148"/>
      <c r="L41" s="148"/>
      <c r="M41" s="148"/>
      <c r="N41" s="148"/>
      <c r="O41" s="25" t="b">
        <f t="shared" si="4"/>
        <v>1</v>
      </c>
      <c r="P41" s="25" t="b">
        <f t="shared" si="5"/>
        <v>0</v>
      </c>
      <c r="Q41" t="b">
        <f t="shared" si="6"/>
        <v>1</v>
      </c>
      <c r="R41" t="b">
        <f t="shared" si="7"/>
        <v>0</v>
      </c>
      <c r="S41" t="b">
        <f t="shared" si="8"/>
        <v>0</v>
      </c>
      <c r="T41" s="25" t="b">
        <f t="shared" si="9"/>
        <v>0</v>
      </c>
      <c r="U41" t="b">
        <f t="shared" si="10"/>
        <v>0</v>
      </c>
      <c r="V41" t="b">
        <f t="shared" si="11"/>
        <v>0</v>
      </c>
      <c r="W41" t="b">
        <f t="shared" si="12"/>
        <v>0</v>
      </c>
      <c r="X41" t="b">
        <f t="shared" si="13"/>
        <v>0</v>
      </c>
      <c r="Y41" t="b">
        <f t="shared" si="14"/>
        <v>0</v>
      </c>
      <c r="Z41" t="b">
        <f t="shared" si="15"/>
        <v>0</v>
      </c>
      <c r="AA41" s="177"/>
    </row>
    <row r="42" spans="1:27" ht="55.5" customHeight="1">
      <c r="A42" s="16"/>
      <c r="B42" s="75"/>
      <c r="C42" s="180"/>
      <c r="D42" s="4" t="s">
        <v>357</v>
      </c>
      <c r="E42" s="4" t="str">
        <f>LEFT(D42,FIND("(",D42)-1)</f>
        <v>R5</v>
      </c>
      <c r="F42" s="13" t="s">
        <v>358</v>
      </c>
      <c r="G42" s="13" t="str">
        <f t="shared" si="2"/>
        <v>R5</v>
      </c>
      <c r="H42" s="13" t="str">
        <f t="shared" si="3"/>
        <v>R5</v>
      </c>
      <c r="I42" s="92" t="s">
        <v>42</v>
      </c>
      <c r="J42" s="148"/>
      <c r="K42" s="148"/>
      <c r="L42" s="148"/>
      <c r="M42" s="148"/>
      <c r="N42" s="148"/>
      <c r="O42" s="25" t="b">
        <f t="shared" si="4"/>
        <v>1</v>
      </c>
      <c r="P42" s="25" t="b">
        <f t="shared" si="5"/>
        <v>0</v>
      </c>
      <c r="Q42" t="b">
        <f t="shared" si="6"/>
        <v>1</v>
      </c>
      <c r="R42" t="b">
        <f t="shared" si="7"/>
        <v>0</v>
      </c>
      <c r="S42" t="b">
        <f t="shared" si="8"/>
        <v>0</v>
      </c>
      <c r="T42" s="25" t="b">
        <f t="shared" si="9"/>
        <v>0</v>
      </c>
      <c r="U42" t="b">
        <f t="shared" si="10"/>
        <v>0</v>
      </c>
      <c r="V42" t="b">
        <f t="shared" si="11"/>
        <v>0</v>
      </c>
      <c r="W42" t="b">
        <f t="shared" si="12"/>
        <v>0</v>
      </c>
      <c r="X42" t="b">
        <f t="shared" si="13"/>
        <v>0</v>
      </c>
      <c r="Y42" t="b">
        <f t="shared" si="14"/>
        <v>0</v>
      </c>
      <c r="Z42" t="b">
        <f t="shared" si="15"/>
        <v>0</v>
      </c>
      <c r="AA42" s="177"/>
    </row>
    <row r="43" spans="1:27" ht="41.15" customHeight="1">
      <c r="A43" s="16"/>
      <c r="B43" s="75"/>
      <c r="C43" s="180"/>
      <c r="D43" s="4" t="s">
        <v>359</v>
      </c>
      <c r="E43" s="4" t="str">
        <f>LEFT(D43,FIND("(",D43)-1)</f>
        <v>R5</v>
      </c>
      <c r="F43" s="13" t="s">
        <v>360</v>
      </c>
      <c r="G43" s="13" t="str">
        <f t="shared" si="2"/>
        <v>R5</v>
      </c>
      <c r="H43" s="13" t="str">
        <f t="shared" si="3"/>
        <v>R5</v>
      </c>
      <c r="I43" s="92" t="s">
        <v>42</v>
      </c>
      <c r="J43" s="148"/>
      <c r="K43" s="148"/>
      <c r="L43" s="148"/>
      <c r="M43" s="148"/>
      <c r="N43" s="148"/>
      <c r="O43" s="25" t="b">
        <f t="shared" si="4"/>
        <v>1</v>
      </c>
      <c r="P43" s="25" t="b">
        <f t="shared" si="5"/>
        <v>0</v>
      </c>
      <c r="Q43" t="b">
        <f t="shared" si="6"/>
        <v>1</v>
      </c>
      <c r="R43" t="b">
        <f t="shared" si="7"/>
        <v>0</v>
      </c>
      <c r="S43" t="b">
        <f t="shared" si="8"/>
        <v>0</v>
      </c>
      <c r="T43" s="25" t="b">
        <f t="shared" si="9"/>
        <v>0</v>
      </c>
      <c r="U43" t="b">
        <f t="shared" si="10"/>
        <v>0</v>
      </c>
      <c r="V43" t="b">
        <f t="shared" si="11"/>
        <v>0</v>
      </c>
      <c r="W43" t="b">
        <f t="shared" si="12"/>
        <v>0</v>
      </c>
      <c r="X43" t="b">
        <f t="shared" si="13"/>
        <v>0</v>
      </c>
      <c r="Y43" t="b">
        <f t="shared" si="14"/>
        <v>0</v>
      </c>
      <c r="Z43" t="b">
        <f t="shared" si="15"/>
        <v>0</v>
      </c>
      <c r="AA43" s="177"/>
    </row>
    <row r="44" spans="1:27" ht="71.5" customHeight="1">
      <c r="A44" s="16"/>
      <c r="B44" s="75"/>
      <c r="C44" s="180"/>
      <c r="D44" s="4" t="s">
        <v>361</v>
      </c>
      <c r="E44" s="4" t="str">
        <f>LEFT(D44,FIND("(",D44)-1)</f>
        <v>R5</v>
      </c>
      <c r="F44" s="13" t="s">
        <v>362</v>
      </c>
      <c r="G44" s="13" t="str">
        <f t="shared" si="2"/>
        <v>R5</v>
      </c>
      <c r="H44" s="13" t="str">
        <f t="shared" si="3"/>
        <v>R5</v>
      </c>
      <c r="I44" s="93" t="s">
        <v>69</v>
      </c>
      <c r="J44" s="148"/>
      <c r="K44" s="148"/>
      <c r="L44" s="148"/>
      <c r="M44" s="148"/>
      <c r="N44" s="148"/>
      <c r="O44" s="25" t="b">
        <f t="shared" si="4"/>
        <v>1</v>
      </c>
      <c r="P44" s="25" t="b">
        <f t="shared" si="5"/>
        <v>0</v>
      </c>
      <c r="Q44" t="b">
        <f t="shared" si="6"/>
        <v>1</v>
      </c>
      <c r="R44" t="b">
        <f t="shared" si="7"/>
        <v>0</v>
      </c>
      <c r="S44" t="b">
        <f t="shared" si="8"/>
        <v>0</v>
      </c>
      <c r="T44" s="25" t="b">
        <f t="shared" si="9"/>
        <v>0</v>
      </c>
      <c r="U44" t="b">
        <f t="shared" si="10"/>
        <v>0</v>
      </c>
      <c r="V44" t="b">
        <f t="shared" si="11"/>
        <v>0</v>
      </c>
      <c r="W44" t="b">
        <f t="shared" si="12"/>
        <v>0</v>
      </c>
      <c r="X44" t="b">
        <f t="shared" si="13"/>
        <v>0</v>
      </c>
      <c r="Y44" t="b">
        <f t="shared" si="14"/>
        <v>0</v>
      </c>
      <c r="Z44" t="b">
        <f t="shared" si="15"/>
        <v>0</v>
      </c>
      <c r="AA44" s="177"/>
    </row>
    <row r="45" spans="1:27" ht="62.5" customHeight="1">
      <c r="A45" s="16"/>
      <c r="B45" s="75"/>
      <c r="C45" s="180"/>
      <c r="D45" s="4" t="s">
        <v>363</v>
      </c>
      <c r="E45" s="4" t="str">
        <f>LEFT(D45,FIND("(",D45)-1)</f>
        <v>R5</v>
      </c>
      <c r="F45" s="13" t="s">
        <v>364</v>
      </c>
      <c r="G45" s="13" t="str">
        <f t="shared" si="2"/>
        <v>R5</v>
      </c>
      <c r="H45" s="13" t="str">
        <f t="shared" si="3"/>
        <v>R5</v>
      </c>
      <c r="I45" s="151" t="s">
        <v>53</v>
      </c>
      <c r="J45" s="148"/>
      <c r="K45" s="148"/>
      <c r="L45" s="148"/>
      <c r="M45" s="148"/>
      <c r="N45" s="148"/>
      <c r="O45" s="25" t="b">
        <f t="shared" si="4"/>
        <v>1</v>
      </c>
      <c r="P45" s="25" t="b">
        <f t="shared" si="5"/>
        <v>0</v>
      </c>
      <c r="Q45" t="b">
        <f t="shared" si="6"/>
        <v>1</v>
      </c>
      <c r="R45" t="b">
        <f t="shared" si="7"/>
        <v>0</v>
      </c>
      <c r="S45" t="b">
        <f t="shared" si="8"/>
        <v>0</v>
      </c>
      <c r="T45" s="25" t="b">
        <f t="shared" si="9"/>
        <v>0</v>
      </c>
      <c r="U45" t="b">
        <f t="shared" si="10"/>
        <v>0</v>
      </c>
      <c r="V45" t="b">
        <f t="shared" si="11"/>
        <v>0</v>
      </c>
      <c r="W45" t="b">
        <f t="shared" si="12"/>
        <v>0</v>
      </c>
      <c r="X45" t="b">
        <f t="shared" si="13"/>
        <v>0</v>
      </c>
      <c r="Y45" t="b">
        <f t="shared" si="14"/>
        <v>0</v>
      </c>
      <c r="Z45" t="b">
        <f t="shared" si="15"/>
        <v>0</v>
      </c>
      <c r="AA45" s="177"/>
    </row>
    <row r="46" spans="1:27" ht="46.5" customHeight="1">
      <c r="A46" s="16"/>
      <c r="B46" s="75"/>
      <c r="C46" s="180"/>
      <c r="D46" s="4" t="s">
        <v>365</v>
      </c>
      <c r="E46" s="4" t="str">
        <f t="shared" ref="E46:E47" si="25">LEFT(D46,FIND("(",D46)-1)</f>
        <v>R5</v>
      </c>
      <c r="F46" s="158" t="s">
        <v>55</v>
      </c>
      <c r="G46" s="13" t="str">
        <f t="shared" si="2"/>
        <v>R5</v>
      </c>
      <c r="H46" s="13" t="str">
        <f t="shared" si="3"/>
        <v>R5</v>
      </c>
      <c r="I46" s="159" t="s">
        <v>56</v>
      </c>
      <c r="J46" s="148"/>
      <c r="K46" s="148"/>
      <c r="L46" s="148"/>
      <c r="M46" s="148"/>
      <c r="N46" s="148"/>
      <c r="O46" s="25" t="b">
        <f t="shared" si="4"/>
        <v>1</v>
      </c>
      <c r="P46" s="25" t="b">
        <f t="shared" si="5"/>
        <v>0</v>
      </c>
      <c r="Q46" t="b">
        <f t="shared" si="6"/>
        <v>1</v>
      </c>
      <c r="R46" t="b">
        <f t="shared" si="7"/>
        <v>0</v>
      </c>
      <c r="S46" t="b">
        <f t="shared" si="8"/>
        <v>0</v>
      </c>
      <c r="T46" s="25" t="b">
        <f t="shared" si="9"/>
        <v>0</v>
      </c>
      <c r="U46" t="b">
        <f t="shared" si="10"/>
        <v>0</v>
      </c>
      <c r="V46" t="b">
        <f t="shared" si="11"/>
        <v>0</v>
      </c>
      <c r="W46" t="b">
        <f t="shared" si="12"/>
        <v>0</v>
      </c>
      <c r="X46" t="b">
        <f t="shared" si="13"/>
        <v>0</v>
      </c>
      <c r="Y46" t="b">
        <f t="shared" si="14"/>
        <v>0</v>
      </c>
      <c r="Z46" t="b">
        <f t="shared" si="15"/>
        <v>0</v>
      </c>
      <c r="AA46" s="177"/>
    </row>
    <row r="47" spans="1:27" ht="46.5" customHeight="1">
      <c r="A47" s="43"/>
      <c r="B47" s="77"/>
      <c r="C47" s="181"/>
      <c r="D47" s="84" t="s">
        <v>366</v>
      </c>
      <c r="E47" s="84" t="str">
        <f t="shared" si="25"/>
        <v>R5</v>
      </c>
      <c r="F47" s="156" t="s">
        <v>55</v>
      </c>
      <c r="G47" s="27" t="str">
        <f t="shared" si="2"/>
        <v>R5</v>
      </c>
      <c r="H47" s="27" t="str">
        <f t="shared" si="3"/>
        <v>R5</v>
      </c>
      <c r="I47" s="157" t="s">
        <v>56</v>
      </c>
      <c r="J47" s="149"/>
      <c r="K47" s="149"/>
      <c r="L47" s="149"/>
      <c r="M47" s="149"/>
      <c r="N47" s="149"/>
      <c r="O47" s="34" t="b">
        <f t="shared" si="4"/>
        <v>1</v>
      </c>
      <c r="P47" s="34" t="b">
        <f t="shared" si="5"/>
        <v>0</v>
      </c>
      <c r="Q47" s="26" t="b">
        <f t="shared" si="6"/>
        <v>1</v>
      </c>
      <c r="R47" s="26" t="b">
        <f t="shared" si="7"/>
        <v>0</v>
      </c>
      <c r="S47" s="26" t="b">
        <f t="shared" si="8"/>
        <v>0</v>
      </c>
      <c r="T47" s="34" t="b">
        <f t="shared" si="9"/>
        <v>0</v>
      </c>
      <c r="U47" s="26" t="b">
        <f t="shared" si="10"/>
        <v>0</v>
      </c>
      <c r="V47" s="26" t="b">
        <f t="shared" si="11"/>
        <v>0</v>
      </c>
      <c r="W47" s="26" t="b">
        <f t="shared" si="12"/>
        <v>0</v>
      </c>
      <c r="X47" s="26" t="b">
        <f t="shared" si="13"/>
        <v>0</v>
      </c>
      <c r="Y47" s="26" t="b">
        <f t="shared" si="14"/>
        <v>0</v>
      </c>
      <c r="Z47" s="26" t="b">
        <f t="shared" si="15"/>
        <v>0</v>
      </c>
      <c r="AA47" s="178"/>
    </row>
    <row r="48" spans="1:27" ht="26.5" customHeight="1">
      <c r="A48" s="42" t="s">
        <v>367</v>
      </c>
      <c r="B48" s="76" t="s">
        <v>279</v>
      </c>
      <c r="C48" s="179" t="s">
        <v>368</v>
      </c>
      <c r="D48" s="97" t="s">
        <v>369</v>
      </c>
      <c r="E48" s="97" t="str">
        <f t="shared" si="16"/>
        <v>R6</v>
      </c>
      <c r="F48" s="31" t="s">
        <v>37</v>
      </c>
      <c r="G48" s="31" t="str">
        <f t="shared" si="2"/>
        <v>R6</v>
      </c>
      <c r="H48" s="31" t="str">
        <f t="shared" si="3"/>
        <v>R6</v>
      </c>
      <c r="I48" s="154" t="s">
        <v>38</v>
      </c>
      <c r="J48" s="155"/>
      <c r="K48" s="155"/>
      <c r="L48" s="155"/>
      <c r="M48" s="155"/>
      <c r="N48" s="155"/>
      <c r="O48" s="32" t="b">
        <f t="shared" si="4"/>
        <v>1</v>
      </c>
      <c r="P48" s="32" t="b">
        <f t="shared" si="5"/>
        <v>0</v>
      </c>
      <c r="Q48" s="160" t="b">
        <f t="shared" si="6"/>
        <v>1</v>
      </c>
      <c r="R48" s="160" t="b">
        <f t="shared" si="7"/>
        <v>0</v>
      </c>
      <c r="S48" s="160" t="b">
        <f t="shared" si="8"/>
        <v>0</v>
      </c>
      <c r="T48" s="32" t="b">
        <f t="shared" si="9"/>
        <v>0</v>
      </c>
      <c r="U48" s="160" t="b">
        <f t="shared" si="10"/>
        <v>0</v>
      </c>
      <c r="V48" s="160" t="b">
        <f t="shared" si="11"/>
        <v>0</v>
      </c>
      <c r="W48" s="160" t="b">
        <f t="shared" si="12"/>
        <v>0</v>
      </c>
      <c r="X48" s="160" t="b">
        <f t="shared" si="13"/>
        <v>0</v>
      </c>
      <c r="Y48" s="160" t="b">
        <f t="shared" si="14"/>
        <v>0</v>
      </c>
      <c r="Z48" s="160" t="b">
        <f t="shared" si="15"/>
        <v>0</v>
      </c>
      <c r="AA48" s="176" t="str" cm="1">
        <f t="array" ref="AA48">_xlfn.LET(
_xlpm.currentText,IF(OR(O48,P48),"- Please select exactly one current practice (or 'Not applicable')",""),
_xlpm.goalsText,IF(T48,"- Please select exactly one goal",""),
_xlpm.insufficientGoal,IF(U48,"- Note: selected goal is at same or lower level than current state",""),
_xlpm.naToInadequate,IF(V48,"- Note: selected goal is inadequate",""),
_xlpm.customGoalButNoDescription,IF(X48,"- Please provide a description for your custom state in column F",""),
_xlpm.customGoalButNoMaturitySpecified,IF(Y48,"- Please select a maturity level for custom state",""),
_xlpm.goalButNoTimescale,IF(W48,"- Please use the 'Improvement timescale' field to indicate how quickly improvement is planned for",""),
_xlpm.timescaleButNoAction,IF(Z48,"- Please indicate what actions you intend to take to improve within the " &amp; LOWER(L48),""),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49" spans="1:27" ht="39.65" customHeight="1">
      <c r="A49" s="16"/>
      <c r="B49" s="75"/>
      <c r="C49" s="180"/>
      <c r="D49" s="4" t="s">
        <v>370</v>
      </c>
      <c r="E49" s="4" t="str">
        <f t="shared" ref="E49" si="26">LEFT(D49,FIND("(",D49)-1)</f>
        <v>R6</v>
      </c>
      <c r="F49" s="13" t="s">
        <v>371</v>
      </c>
      <c r="G49" s="13" t="str">
        <f t="shared" si="2"/>
        <v>R6</v>
      </c>
      <c r="H49" s="13" t="str">
        <f t="shared" si="3"/>
        <v>R6</v>
      </c>
      <c r="I49" s="92" t="s">
        <v>42</v>
      </c>
      <c r="J49" s="148"/>
      <c r="K49" s="148"/>
      <c r="L49" s="148"/>
      <c r="M49" s="148"/>
      <c r="N49" s="148"/>
      <c r="O49" s="25" t="b">
        <f t="shared" si="4"/>
        <v>1</v>
      </c>
      <c r="P49" s="25" t="b">
        <f t="shared" si="5"/>
        <v>0</v>
      </c>
      <c r="Q49" t="b">
        <f t="shared" si="6"/>
        <v>1</v>
      </c>
      <c r="R49" t="b">
        <f t="shared" si="7"/>
        <v>0</v>
      </c>
      <c r="S49" t="b">
        <f t="shared" si="8"/>
        <v>0</v>
      </c>
      <c r="T49" s="25" t="b">
        <f t="shared" si="9"/>
        <v>0</v>
      </c>
      <c r="U49" t="b">
        <f t="shared" si="10"/>
        <v>0</v>
      </c>
      <c r="V49" t="b">
        <f t="shared" si="11"/>
        <v>0</v>
      </c>
      <c r="W49" t="b">
        <f t="shared" si="12"/>
        <v>0</v>
      </c>
      <c r="X49" t="b">
        <f t="shared" si="13"/>
        <v>0</v>
      </c>
      <c r="Y49" t="b">
        <f t="shared" si="14"/>
        <v>0</v>
      </c>
      <c r="Z49" t="b">
        <f t="shared" si="15"/>
        <v>0</v>
      </c>
      <c r="AA49" s="177"/>
    </row>
    <row r="50" spans="1:27" ht="76" customHeight="1">
      <c r="A50" s="16"/>
      <c r="B50" s="75"/>
      <c r="C50" s="180"/>
      <c r="D50" s="4" t="s">
        <v>372</v>
      </c>
      <c r="E50" s="4" t="str">
        <f t="shared" si="16"/>
        <v>R6</v>
      </c>
      <c r="F50" s="13" t="s">
        <v>373</v>
      </c>
      <c r="G50" s="13" t="str">
        <f t="shared" si="2"/>
        <v>R6</v>
      </c>
      <c r="H50" s="13" t="str">
        <f t="shared" si="3"/>
        <v>R6</v>
      </c>
      <c r="I50" s="92" t="s">
        <v>42</v>
      </c>
      <c r="J50" s="148"/>
      <c r="K50" s="148"/>
      <c r="L50" s="148"/>
      <c r="M50" s="148"/>
      <c r="N50" s="148"/>
      <c r="O50" s="25" t="b">
        <f t="shared" si="4"/>
        <v>1</v>
      </c>
      <c r="P50" s="25" t="b">
        <f t="shared" si="5"/>
        <v>0</v>
      </c>
      <c r="Q50" t="b">
        <f t="shared" si="6"/>
        <v>1</v>
      </c>
      <c r="R50" t="b">
        <f t="shared" si="7"/>
        <v>0</v>
      </c>
      <c r="S50" t="b">
        <f t="shared" si="8"/>
        <v>0</v>
      </c>
      <c r="T50" s="25" t="b">
        <f t="shared" si="9"/>
        <v>0</v>
      </c>
      <c r="U50" t="b">
        <f t="shared" si="10"/>
        <v>0</v>
      </c>
      <c r="V50" t="b">
        <f t="shared" si="11"/>
        <v>0</v>
      </c>
      <c r="W50" t="b">
        <f t="shared" si="12"/>
        <v>0</v>
      </c>
      <c r="X50" t="b">
        <f t="shared" si="13"/>
        <v>0</v>
      </c>
      <c r="Y50" t="b">
        <f t="shared" si="14"/>
        <v>0</v>
      </c>
      <c r="Z50" t="b">
        <f t="shared" si="15"/>
        <v>0</v>
      </c>
      <c r="AA50" s="177"/>
    </row>
    <row r="51" spans="1:27" ht="76" customHeight="1">
      <c r="A51" s="16"/>
      <c r="B51" s="75"/>
      <c r="C51" s="180"/>
      <c r="D51" s="4" t="s">
        <v>374</v>
      </c>
      <c r="E51" s="4" t="str">
        <f t="shared" ref="E51:E109" si="27">LEFT(D51,FIND("(",D51)-1)</f>
        <v>R6</v>
      </c>
      <c r="F51" s="13" t="s">
        <v>375</v>
      </c>
      <c r="G51" s="13" t="str">
        <f t="shared" si="2"/>
        <v>R6</v>
      </c>
      <c r="H51" s="13" t="str">
        <f t="shared" si="3"/>
        <v>R6</v>
      </c>
      <c r="I51" s="92" t="s">
        <v>42</v>
      </c>
      <c r="J51" s="148"/>
      <c r="K51" s="148"/>
      <c r="L51" s="148"/>
      <c r="M51" s="148"/>
      <c r="N51" s="148"/>
      <c r="O51" s="25" t="b">
        <f t="shared" si="4"/>
        <v>1</v>
      </c>
      <c r="P51" s="25" t="b">
        <f t="shared" si="5"/>
        <v>0</v>
      </c>
      <c r="Q51" t="b">
        <f t="shared" si="6"/>
        <v>1</v>
      </c>
      <c r="R51" t="b">
        <f t="shared" si="7"/>
        <v>0</v>
      </c>
      <c r="S51" t="b">
        <f t="shared" si="8"/>
        <v>0</v>
      </c>
      <c r="T51" s="25" t="b">
        <f t="shared" si="9"/>
        <v>0</v>
      </c>
      <c r="U51" t="b">
        <f t="shared" si="10"/>
        <v>0</v>
      </c>
      <c r="V51" t="b">
        <f t="shared" si="11"/>
        <v>0</v>
      </c>
      <c r="W51" t="b">
        <f t="shared" si="12"/>
        <v>0</v>
      </c>
      <c r="X51" t="b">
        <f t="shared" si="13"/>
        <v>0</v>
      </c>
      <c r="Y51" t="b">
        <f t="shared" si="14"/>
        <v>0</v>
      </c>
      <c r="Z51" t="b">
        <f t="shared" si="15"/>
        <v>0</v>
      </c>
      <c r="AA51" s="177"/>
    </row>
    <row r="52" spans="1:27" ht="104.5" customHeight="1">
      <c r="A52" s="16"/>
      <c r="B52" s="75"/>
      <c r="C52" s="180"/>
      <c r="D52" s="4" t="s">
        <v>376</v>
      </c>
      <c r="E52" s="4" t="str">
        <f t="shared" si="27"/>
        <v>R6</v>
      </c>
      <c r="F52" s="13" t="s">
        <v>377</v>
      </c>
      <c r="G52" s="13" t="str">
        <f t="shared" si="2"/>
        <v>R6</v>
      </c>
      <c r="H52" s="13" t="str">
        <f t="shared" si="3"/>
        <v>R6</v>
      </c>
      <c r="I52" s="93" t="s">
        <v>69</v>
      </c>
      <c r="J52" s="148"/>
      <c r="K52" s="148"/>
      <c r="L52" s="148"/>
      <c r="M52" s="148"/>
      <c r="N52" s="148"/>
      <c r="O52" s="25" t="b">
        <f t="shared" si="4"/>
        <v>1</v>
      </c>
      <c r="P52" s="25" t="b">
        <f t="shared" si="5"/>
        <v>0</v>
      </c>
      <c r="Q52" t="b">
        <f t="shared" si="6"/>
        <v>1</v>
      </c>
      <c r="R52" t="b">
        <f t="shared" si="7"/>
        <v>0</v>
      </c>
      <c r="S52" t="b">
        <f t="shared" si="8"/>
        <v>0</v>
      </c>
      <c r="T52" s="25" t="b">
        <f t="shared" si="9"/>
        <v>0</v>
      </c>
      <c r="U52" t="b">
        <f t="shared" si="10"/>
        <v>0</v>
      </c>
      <c r="V52" t="b">
        <f t="shared" si="11"/>
        <v>0</v>
      </c>
      <c r="W52" t="b">
        <f t="shared" si="12"/>
        <v>0</v>
      </c>
      <c r="X52" t="b">
        <f t="shared" si="13"/>
        <v>0</v>
      </c>
      <c r="Y52" t="b">
        <f t="shared" si="14"/>
        <v>0</v>
      </c>
      <c r="Z52" t="b">
        <f t="shared" si="15"/>
        <v>0</v>
      </c>
      <c r="AA52" s="177"/>
    </row>
    <row r="53" spans="1:27" ht="116.5" customHeight="1">
      <c r="A53" s="16"/>
      <c r="B53" s="75"/>
      <c r="C53" s="180"/>
      <c r="D53" s="4" t="s">
        <v>378</v>
      </c>
      <c r="E53" s="4" t="str">
        <f t="shared" si="27"/>
        <v>R6</v>
      </c>
      <c r="F53" s="13" t="s">
        <v>379</v>
      </c>
      <c r="G53" s="13" t="str">
        <f t="shared" si="2"/>
        <v>R6</v>
      </c>
      <c r="H53" s="13" t="str">
        <f t="shared" si="3"/>
        <v>R6</v>
      </c>
      <c r="I53" s="93" t="s">
        <v>69</v>
      </c>
      <c r="J53" s="148"/>
      <c r="K53" s="148"/>
      <c r="L53" s="148"/>
      <c r="M53" s="148"/>
      <c r="N53" s="148"/>
      <c r="O53" s="25" t="b">
        <f t="shared" si="4"/>
        <v>1</v>
      </c>
      <c r="P53" s="25" t="b">
        <f t="shared" si="5"/>
        <v>0</v>
      </c>
      <c r="Q53" t="b">
        <f t="shared" si="6"/>
        <v>1</v>
      </c>
      <c r="R53" t="b">
        <f t="shared" si="7"/>
        <v>0</v>
      </c>
      <c r="S53" t="b">
        <f t="shared" si="8"/>
        <v>0</v>
      </c>
      <c r="T53" s="25" t="b">
        <f t="shared" si="9"/>
        <v>0</v>
      </c>
      <c r="U53" t="b">
        <f t="shared" si="10"/>
        <v>0</v>
      </c>
      <c r="V53" t="b">
        <f t="shared" si="11"/>
        <v>0</v>
      </c>
      <c r="W53" t="b">
        <f t="shared" si="12"/>
        <v>0</v>
      </c>
      <c r="X53" t="b">
        <f t="shared" si="13"/>
        <v>0</v>
      </c>
      <c r="Y53" t="b">
        <f t="shared" si="14"/>
        <v>0</v>
      </c>
      <c r="Z53" t="b">
        <f t="shared" si="15"/>
        <v>0</v>
      </c>
      <c r="AA53" s="177"/>
    </row>
    <row r="54" spans="1:27" ht="106.5" customHeight="1">
      <c r="A54" s="16"/>
      <c r="B54" s="75"/>
      <c r="C54" s="180"/>
      <c r="D54" s="4" t="s">
        <v>380</v>
      </c>
      <c r="E54" s="4" t="str">
        <f t="shared" si="27"/>
        <v>R6</v>
      </c>
      <c r="F54" s="13" t="s">
        <v>381</v>
      </c>
      <c r="G54" s="13" t="str">
        <f t="shared" si="2"/>
        <v>R6</v>
      </c>
      <c r="H54" s="13" t="str">
        <f t="shared" si="3"/>
        <v>R6</v>
      </c>
      <c r="I54" s="151" t="s">
        <v>53</v>
      </c>
      <c r="J54" s="148"/>
      <c r="K54" s="148"/>
      <c r="L54" s="148"/>
      <c r="M54" s="148"/>
      <c r="N54" s="148"/>
      <c r="O54" s="25" t="b">
        <f t="shared" si="4"/>
        <v>1</v>
      </c>
      <c r="P54" s="25" t="b">
        <f t="shared" si="5"/>
        <v>0</v>
      </c>
      <c r="Q54" t="b">
        <f t="shared" si="6"/>
        <v>1</v>
      </c>
      <c r="R54" t="b">
        <f t="shared" si="7"/>
        <v>0</v>
      </c>
      <c r="S54" t="b">
        <f t="shared" si="8"/>
        <v>0</v>
      </c>
      <c r="T54" s="25" t="b">
        <f t="shared" si="9"/>
        <v>0</v>
      </c>
      <c r="U54" t="b">
        <f t="shared" si="10"/>
        <v>0</v>
      </c>
      <c r="V54" t="b">
        <f t="shared" si="11"/>
        <v>0</v>
      </c>
      <c r="W54" t="b">
        <f t="shared" si="12"/>
        <v>0</v>
      </c>
      <c r="X54" t="b">
        <f t="shared" si="13"/>
        <v>0</v>
      </c>
      <c r="Y54" t="b">
        <f t="shared" si="14"/>
        <v>0</v>
      </c>
      <c r="Z54" t="b">
        <f t="shared" si="15"/>
        <v>0</v>
      </c>
      <c r="AA54" s="177"/>
    </row>
    <row r="55" spans="1:27" ht="46.5" customHeight="1">
      <c r="A55" s="16"/>
      <c r="B55" s="75"/>
      <c r="C55" s="180"/>
      <c r="D55" s="4" t="s">
        <v>382</v>
      </c>
      <c r="E55" s="4" t="str">
        <f t="shared" ref="E55:E56" si="28">LEFT(D55,FIND("(",D55)-1)</f>
        <v>R6</v>
      </c>
      <c r="F55" s="158" t="s">
        <v>55</v>
      </c>
      <c r="G55" s="13" t="str">
        <f t="shared" si="2"/>
        <v>R6</v>
      </c>
      <c r="H55" s="13" t="str">
        <f t="shared" si="3"/>
        <v>R6</v>
      </c>
      <c r="I55" s="159" t="s">
        <v>56</v>
      </c>
      <c r="J55" s="148"/>
      <c r="K55" s="148"/>
      <c r="L55" s="148"/>
      <c r="M55" s="148"/>
      <c r="N55" s="148"/>
      <c r="O55" s="25" t="b">
        <f t="shared" si="4"/>
        <v>1</v>
      </c>
      <c r="P55" s="25" t="b">
        <f t="shared" si="5"/>
        <v>0</v>
      </c>
      <c r="Q55" t="b">
        <f t="shared" si="6"/>
        <v>1</v>
      </c>
      <c r="R55" t="b">
        <f t="shared" si="7"/>
        <v>0</v>
      </c>
      <c r="S55" t="b">
        <f t="shared" si="8"/>
        <v>0</v>
      </c>
      <c r="T55" s="25" t="b">
        <f t="shared" si="9"/>
        <v>0</v>
      </c>
      <c r="U55" t="b">
        <f t="shared" si="10"/>
        <v>0</v>
      </c>
      <c r="V55" t="b">
        <f t="shared" si="11"/>
        <v>0</v>
      </c>
      <c r="W55" t="b">
        <f t="shared" si="12"/>
        <v>0</v>
      </c>
      <c r="X55" t="b">
        <f t="shared" si="13"/>
        <v>0</v>
      </c>
      <c r="Y55" t="b">
        <f t="shared" si="14"/>
        <v>0</v>
      </c>
      <c r="Z55" t="b">
        <f t="shared" si="15"/>
        <v>0</v>
      </c>
      <c r="AA55" s="177"/>
    </row>
    <row r="56" spans="1:27" ht="46.5" customHeight="1">
      <c r="A56" s="43"/>
      <c r="B56" s="77"/>
      <c r="C56" s="181"/>
      <c r="D56" s="84" t="s">
        <v>383</v>
      </c>
      <c r="E56" s="84" t="str">
        <f t="shared" si="28"/>
        <v>R6</v>
      </c>
      <c r="F56" s="156" t="s">
        <v>55</v>
      </c>
      <c r="G56" s="27" t="str">
        <f t="shared" si="2"/>
        <v>R6</v>
      </c>
      <c r="H56" s="27" t="str">
        <f t="shared" si="3"/>
        <v>R6</v>
      </c>
      <c r="I56" s="157" t="s">
        <v>56</v>
      </c>
      <c r="J56" s="149"/>
      <c r="K56" s="149"/>
      <c r="L56" s="149"/>
      <c r="M56" s="149"/>
      <c r="N56" s="149"/>
      <c r="O56" s="34" t="b">
        <f t="shared" si="4"/>
        <v>1</v>
      </c>
      <c r="P56" s="34" t="b">
        <f t="shared" si="5"/>
        <v>0</v>
      </c>
      <c r="Q56" s="26" t="b">
        <f t="shared" si="6"/>
        <v>1</v>
      </c>
      <c r="R56" s="26" t="b">
        <f t="shared" si="7"/>
        <v>0</v>
      </c>
      <c r="S56" s="26" t="b">
        <f t="shared" si="8"/>
        <v>0</v>
      </c>
      <c r="T56" s="34" t="b">
        <f t="shared" si="9"/>
        <v>0</v>
      </c>
      <c r="U56" s="26" t="b">
        <f t="shared" si="10"/>
        <v>0</v>
      </c>
      <c r="V56" s="26" t="b">
        <f t="shared" si="11"/>
        <v>0</v>
      </c>
      <c r="W56" s="26" t="b">
        <f t="shared" si="12"/>
        <v>0</v>
      </c>
      <c r="X56" s="26" t="b">
        <f t="shared" si="13"/>
        <v>0</v>
      </c>
      <c r="Y56" s="26" t="b">
        <f t="shared" si="14"/>
        <v>0</v>
      </c>
      <c r="Z56" s="26" t="b">
        <f t="shared" si="15"/>
        <v>0</v>
      </c>
      <c r="AA56" s="178"/>
    </row>
    <row r="57" spans="1:27" ht="26.5" customHeight="1">
      <c r="A57" s="42" t="s">
        <v>384</v>
      </c>
      <c r="B57" s="76" t="s">
        <v>279</v>
      </c>
      <c r="C57" s="179" t="s">
        <v>385</v>
      </c>
      <c r="D57" s="97" t="s">
        <v>386</v>
      </c>
      <c r="E57" s="97" t="str">
        <f t="shared" si="27"/>
        <v>R7</v>
      </c>
      <c r="F57" s="31" t="s">
        <v>37</v>
      </c>
      <c r="G57" s="31" t="str">
        <f t="shared" si="2"/>
        <v>R7</v>
      </c>
      <c r="H57" s="31" t="str">
        <f t="shared" si="3"/>
        <v>R7</v>
      </c>
      <c r="I57" s="154" t="s">
        <v>38</v>
      </c>
      <c r="J57" s="155"/>
      <c r="K57" s="155"/>
      <c r="L57" s="155"/>
      <c r="M57" s="155"/>
      <c r="N57" s="155"/>
      <c r="O57" s="32" t="b">
        <f t="shared" si="4"/>
        <v>1</v>
      </c>
      <c r="P57" s="32" t="b">
        <f t="shared" si="5"/>
        <v>0</v>
      </c>
      <c r="Q57" s="160" t="b">
        <f t="shared" si="6"/>
        <v>1</v>
      </c>
      <c r="R57" s="160" t="b">
        <f t="shared" si="7"/>
        <v>0</v>
      </c>
      <c r="S57" s="160" t="b">
        <f t="shared" si="8"/>
        <v>0</v>
      </c>
      <c r="T57" s="32" t="b">
        <f t="shared" si="9"/>
        <v>0</v>
      </c>
      <c r="U57" s="160" t="b">
        <f t="shared" si="10"/>
        <v>0</v>
      </c>
      <c r="V57" s="160" t="b">
        <f t="shared" si="11"/>
        <v>0</v>
      </c>
      <c r="W57" s="160" t="b">
        <f t="shared" si="12"/>
        <v>0</v>
      </c>
      <c r="X57" s="160" t="b">
        <f t="shared" si="13"/>
        <v>0</v>
      </c>
      <c r="Y57" s="160" t="b">
        <f t="shared" si="14"/>
        <v>0</v>
      </c>
      <c r="Z57" s="160" t="b">
        <f t="shared" si="15"/>
        <v>0</v>
      </c>
      <c r="AA57" s="176" t="str" cm="1">
        <f t="array" ref="AA57">_xlfn.LET(
_xlpm.currentText,IF(OR(O57,P57),"- Please select exactly one current practice (or 'Not applicable')",""),
_xlpm.goalsText,IF(T57,"- Please select exactly one goal",""),
_xlpm.insufficientGoal,IF(U57,"- Note: selected goal is at same or lower level than current state",""),
_xlpm.naToInadequate,IF(V57,"- Note: selected goal is inadequate",""),
_xlpm.customGoalButNoDescription,IF(X57,"- Please provide a description for your custom state in column F",""),
_xlpm.customGoalButNoMaturitySpecified,IF(Y57,"- Please select a maturity level for custom state",""),
_xlpm.goalButNoTimescale,IF(W57,"- Please use the 'Improvement timescale' field to indicate how quickly improvement is planned for",""),
_xlpm.timescaleButNoAction,IF(Z57,"- Please indicate what actions you intend to take to improve within the " &amp; LOWER(L57),""),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58" spans="1:27" ht="185.5" customHeight="1">
      <c r="A58" s="16"/>
      <c r="B58" s="75"/>
      <c r="C58" s="180"/>
      <c r="D58" s="4" t="s">
        <v>387</v>
      </c>
      <c r="E58" s="4" t="str">
        <f t="shared" ref="E58" si="29">LEFT(D58,FIND("(",D58)-1)</f>
        <v>R7</v>
      </c>
      <c r="F58" s="13" t="s">
        <v>388</v>
      </c>
      <c r="G58" s="13" t="str">
        <f t="shared" si="2"/>
        <v>R7</v>
      </c>
      <c r="H58" s="13" t="str">
        <f t="shared" si="3"/>
        <v>R7</v>
      </c>
      <c r="I58" s="92" t="s">
        <v>42</v>
      </c>
      <c r="J58" s="148"/>
      <c r="K58" s="148"/>
      <c r="L58" s="148"/>
      <c r="M58" s="148"/>
      <c r="N58" s="148"/>
      <c r="O58" s="25" t="b">
        <f t="shared" si="4"/>
        <v>1</v>
      </c>
      <c r="P58" s="25" t="b">
        <f t="shared" si="5"/>
        <v>0</v>
      </c>
      <c r="Q58" t="b">
        <f t="shared" si="6"/>
        <v>1</v>
      </c>
      <c r="R58" t="b">
        <f t="shared" si="7"/>
        <v>0</v>
      </c>
      <c r="S58" t="b">
        <f t="shared" si="8"/>
        <v>0</v>
      </c>
      <c r="T58" s="25" t="b">
        <f t="shared" si="9"/>
        <v>0</v>
      </c>
      <c r="U58" t="b">
        <f t="shared" si="10"/>
        <v>0</v>
      </c>
      <c r="V58" t="b">
        <f t="shared" si="11"/>
        <v>0</v>
      </c>
      <c r="W58" t="b">
        <f t="shared" si="12"/>
        <v>0</v>
      </c>
      <c r="X58" t="b">
        <f t="shared" si="13"/>
        <v>0</v>
      </c>
      <c r="Y58" t="b">
        <f t="shared" si="14"/>
        <v>0</v>
      </c>
      <c r="Z58" t="b">
        <f t="shared" si="15"/>
        <v>0</v>
      </c>
      <c r="AA58" s="177"/>
    </row>
    <row r="59" spans="1:27" ht="108" customHeight="1">
      <c r="A59" s="16"/>
      <c r="B59" s="75"/>
      <c r="C59" s="180"/>
      <c r="D59" s="4" t="s">
        <v>389</v>
      </c>
      <c r="E59" s="4" t="str">
        <f t="shared" si="27"/>
        <v>R7</v>
      </c>
      <c r="F59" s="13" t="s">
        <v>390</v>
      </c>
      <c r="G59" s="13" t="str">
        <f t="shared" si="2"/>
        <v>R7</v>
      </c>
      <c r="H59" s="13" t="str">
        <f t="shared" si="3"/>
        <v>R7</v>
      </c>
      <c r="I59" s="151" t="s">
        <v>53</v>
      </c>
      <c r="J59" s="148"/>
      <c r="K59" s="148"/>
      <c r="L59" s="148"/>
      <c r="M59" s="148"/>
      <c r="N59" s="148"/>
      <c r="O59" s="25" t="b">
        <f t="shared" si="4"/>
        <v>1</v>
      </c>
      <c r="P59" s="25" t="b">
        <f t="shared" si="5"/>
        <v>0</v>
      </c>
      <c r="Q59" t="b">
        <f t="shared" si="6"/>
        <v>1</v>
      </c>
      <c r="R59" t="b">
        <f t="shared" si="7"/>
        <v>0</v>
      </c>
      <c r="S59" t="b">
        <f t="shared" si="8"/>
        <v>0</v>
      </c>
      <c r="T59" s="25" t="b">
        <f t="shared" si="9"/>
        <v>0</v>
      </c>
      <c r="U59" t="b">
        <f t="shared" si="10"/>
        <v>0</v>
      </c>
      <c r="V59" t="b">
        <f t="shared" si="11"/>
        <v>0</v>
      </c>
      <c r="W59" t="b">
        <f t="shared" si="12"/>
        <v>0</v>
      </c>
      <c r="X59" t="b">
        <f t="shared" si="13"/>
        <v>0</v>
      </c>
      <c r="Y59" t="b">
        <f t="shared" si="14"/>
        <v>0</v>
      </c>
      <c r="Z59" t="b">
        <f t="shared" si="15"/>
        <v>0</v>
      </c>
      <c r="AA59" s="177"/>
    </row>
    <row r="60" spans="1:27" ht="46.5" customHeight="1">
      <c r="A60" s="16"/>
      <c r="B60" s="75"/>
      <c r="C60" s="180"/>
      <c r="D60" s="4" t="s">
        <v>391</v>
      </c>
      <c r="E60" s="4" t="str">
        <f t="shared" ref="E60:E61" si="30">LEFT(D60,FIND("(",D60)-1)</f>
        <v>R7</v>
      </c>
      <c r="F60" s="158" t="s">
        <v>55</v>
      </c>
      <c r="G60" s="13" t="str">
        <f t="shared" si="2"/>
        <v>R7</v>
      </c>
      <c r="H60" s="13" t="str">
        <f t="shared" si="3"/>
        <v>R7</v>
      </c>
      <c r="I60" s="159" t="s">
        <v>56</v>
      </c>
      <c r="J60" s="148"/>
      <c r="K60" s="148"/>
      <c r="L60" s="148"/>
      <c r="M60" s="148"/>
      <c r="N60" s="148"/>
      <c r="O60" s="25" t="b">
        <f t="shared" si="4"/>
        <v>1</v>
      </c>
      <c r="P60" s="25" t="b">
        <f t="shared" si="5"/>
        <v>0</v>
      </c>
      <c r="Q60" t="b">
        <f t="shared" si="6"/>
        <v>1</v>
      </c>
      <c r="R60" t="b">
        <f t="shared" si="7"/>
        <v>0</v>
      </c>
      <c r="S60" t="b">
        <f t="shared" si="8"/>
        <v>0</v>
      </c>
      <c r="T60" s="25" t="b">
        <f t="shared" si="9"/>
        <v>0</v>
      </c>
      <c r="U60" t="b">
        <f t="shared" si="10"/>
        <v>0</v>
      </c>
      <c r="V60" t="b">
        <f t="shared" si="11"/>
        <v>0</v>
      </c>
      <c r="W60" t="b">
        <f t="shared" si="12"/>
        <v>0</v>
      </c>
      <c r="X60" t="b">
        <f t="shared" si="13"/>
        <v>0</v>
      </c>
      <c r="Y60" t="b">
        <f t="shared" si="14"/>
        <v>0</v>
      </c>
      <c r="Z60" t="b">
        <f t="shared" si="15"/>
        <v>0</v>
      </c>
      <c r="AA60" s="177"/>
    </row>
    <row r="61" spans="1:27" ht="46.5" customHeight="1">
      <c r="A61" s="43"/>
      <c r="B61" s="77"/>
      <c r="C61" s="181"/>
      <c r="D61" s="84" t="s">
        <v>392</v>
      </c>
      <c r="E61" s="84" t="str">
        <f t="shared" si="30"/>
        <v>R7</v>
      </c>
      <c r="F61" s="156" t="s">
        <v>55</v>
      </c>
      <c r="G61" s="27" t="str">
        <f t="shared" si="2"/>
        <v>R7</v>
      </c>
      <c r="H61" s="27" t="str">
        <f t="shared" si="3"/>
        <v>R7</v>
      </c>
      <c r="I61" s="157" t="s">
        <v>56</v>
      </c>
      <c r="J61" s="149"/>
      <c r="K61" s="149"/>
      <c r="L61" s="149"/>
      <c r="M61" s="149"/>
      <c r="N61" s="149"/>
      <c r="O61" s="34" t="b">
        <f t="shared" si="4"/>
        <v>1</v>
      </c>
      <c r="P61" s="34" t="b">
        <f t="shared" si="5"/>
        <v>0</v>
      </c>
      <c r="Q61" s="26" t="b">
        <f t="shared" si="6"/>
        <v>1</v>
      </c>
      <c r="R61" s="26" t="b">
        <f t="shared" si="7"/>
        <v>0</v>
      </c>
      <c r="S61" s="26" t="b">
        <f t="shared" si="8"/>
        <v>0</v>
      </c>
      <c r="T61" s="34" t="b">
        <f t="shared" si="9"/>
        <v>0</v>
      </c>
      <c r="U61" s="26" t="b">
        <f t="shared" si="10"/>
        <v>0</v>
      </c>
      <c r="V61" s="26" t="b">
        <f t="shared" si="11"/>
        <v>0</v>
      </c>
      <c r="W61" s="26" t="b">
        <f t="shared" si="12"/>
        <v>0</v>
      </c>
      <c r="X61" s="26" t="b">
        <f t="shared" si="13"/>
        <v>0</v>
      </c>
      <c r="Y61" s="26" t="b">
        <f t="shared" si="14"/>
        <v>0</v>
      </c>
      <c r="Z61" s="26" t="b">
        <f t="shared" si="15"/>
        <v>0</v>
      </c>
      <c r="AA61" s="178"/>
    </row>
    <row r="62" spans="1:27" ht="26.5" customHeight="1">
      <c r="A62" s="42" t="s">
        <v>393</v>
      </c>
      <c r="B62" s="76" t="s">
        <v>279</v>
      </c>
      <c r="C62" s="179" t="s">
        <v>394</v>
      </c>
      <c r="D62" s="97" t="s">
        <v>395</v>
      </c>
      <c r="E62" s="97" t="str">
        <f t="shared" si="27"/>
        <v>R8</v>
      </c>
      <c r="F62" s="31" t="s">
        <v>37</v>
      </c>
      <c r="G62" s="31" t="str">
        <f t="shared" si="2"/>
        <v>R8</v>
      </c>
      <c r="H62" s="31" t="str">
        <f t="shared" si="3"/>
        <v>R8</v>
      </c>
      <c r="I62" s="154" t="s">
        <v>38</v>
      </c>
      <c r="J62" s="155"/>
      <c r="K62" s="155"/>
      <c r="L62" s="155"/>
      <c r="M62" s="155"/>
      <c r="N62" s="155"/>
      <c r="O62" s="32" t="b">
        <f t="shared" si="4"/>
        <v>1</v>
      </c>
      <c r="P62" s="32" t="b">
        <f t="shared" si="5"/>
        <v>0</v>
      </c>
      <c r="Q62" s="160" t="b">
        <f t="shared" si="6"/>
        <v>1</v>
      </c>
      <c r="R62" s="160" t="b">
        <f t="shared" si="7"/>
        <v>0</v>
      </c>
      <c r="S62" s="160" t="b">
        <f t="shared" si="8"/>
        <v>0</v>
      </c>
      <c r="T62" s="32" t="b">
        <f t="shared" si="9"/>
        <v>0</v>
      </c>
      <c r="U62" s="160" t="b">
        <f t="shared" si="10"/>
        <v>0</v>
      </c>
      <c r="V62" s="160" t="b">
        <f t="shared" si="11"/>
        <v>0</v>
      </c>
      <c r="W62" s="160" t="b">
        <f t="shared" si="12"/>
        <v>0</v>
      </c>
      <c r="X62" s="160" t="b">
        <f t="shared" si="13"/>
        <v>0</v>
      </c>
      <c r="Y62" s="160" t="b">
        <f t="shared" si="14"/>
        <v>0</v>
      </c>
      <c r="Z62" s="160" t="b">
        <f t="shared" si="15"/>
        <v>0</v>
      </c>
      <c r="AA62" s="176" t="str" cm="1">
        <f t="array" ref="AA62">_xlfn.LET(
_xlpm.currentText,IF(OR(O62,P62),"- Please select exactly one current practice (or 'Not applicable')",""),
_xlpm.goalsText,IF(T62,"- Please select exactly one goal",""),
_xlpm.insufficientGoal,IF(U62,"- Note: selected goal is at same or lower level than current state",""),
_xlpm.naToInadequate,IF(V62,"- Note: selected goal is inadequate",""),
_xlpm.customGoalButNoDescription,IF(X62,"- Please provide a description for your custom state in column F",""),
_xlpm.customGoalButNoMaturitySpecified,IF(Y62,"- Please select a maturity level for custom state",""),
_xlpm.goalButNoTimescale,IF(W62,"- Please use the 'Improvement timescale' field to indicate how quickly improvement is planned for",""),
_xlpm.timescaleButNoAction,IF(Z62,"- Please indicate what actions you intend to take to improve within the " &amp; LOWER(L62),""),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63" spans="1:27" ht="26.5" customHeight="1">
      <c r="A63" s="16"/>
      <c r="B63" s="75"/>
      <c r="C63" s="180"/>
      <c r="D63" s="4" t="s">
        <v>396</v>
      </c>
      <c r="E63" s="4" t="str">
        <f t="shared" ref="E63" si="31">LEFT(D63,FIND("(",D63)-1)</f>
        <v>R8</v>
      </c>
      <c r="F63" s="13" t="s">
        <v>397</v>
      </c>
      <c r="G63" s="13" t="str">
        <f t="shared" si="2"/>
        <v>R8</v>
      </c>
      <c r="H63" s="13" t="str">
        <f t="shared" si="3"/>
        <v>R8</v>
      </c>
      <c r="I63" s="92" t="s">
        <v>42</v>
      </c>
      <c r="J63" s="148"/>
      <c r="K63" s="148"/>
      <c r="L63" s="148"/>
      <c r="M63" s="148"/>
      <c r="N63" s="148"/>
      <c r="O63" s="25" t="b">
        <f t="shared" si="4"/>
        <v>1</v>
      </c>
      <c r="P63" s="25" t="b">
        <f t="shared" si="5"/>
        <v>0</v>
      </c>
      <c r="Q63" t="b">
        <f t="shared" si="6"/>
        <v>1</v>
      </c>
      <c r="R63" t="b">
        <f t="shared" si="7"/>
        <v>0</v>
      </c>
      <c r="S63" t="b">
        <f t="shared" si="8"/>
        <v>0</v>
      </c>
      <c r="T63" s="25" t="b">
        <f t="shared" si="9"/>
        <v>0</v>
      </c>
      <c r="U63" t="b">
        <f t="shared" si="10"/>
        <v>0</v>
      </c>
      <c r="V63" t="b">
        <f t="shared" si="11"/>
        <v>0</v>
      </c>
      <c r="W63" t="b">
        <f t="shared" si="12"/>
        <v>0</v>
      </c>
      <c r="X63" t="b">
        <f t="shared" si="13"/>
        <v>0</v>
      </c>
      <c r="Y63" t="b">
        <f t="shared" si="14"/>
        <v>0</v>
      </c>
      <c r="Z63" t="b">
        <f t="shared" si="15"/>
        <v>0</v>
      </c>
      <c r="AA63" s="177"/>
    </row>
    <row r="64" spans="1:27" ht="57" customHeight="1">
      <c r="A64" s="16"/>
      <c r="B64" s="75"/>
      <c r="C64" s="180"/>
      <c r="D64" s="4" t="s">
        <v>398</v>
      </c>
      <c r="E64" s="4" t="str">
        <f t="shared" si="27"/>
        <v>R8</v>
      </c>
      <c r="F64" s="13" t="s">
        <v>399</v>
      </c>
      <c r="G64" s="13" t="str">
        <f t="shared" si="2"/>
        <v>R8</v>
      </c>
      <c r="H64" s="13" t="str">
        <f t="shared" si="3"/>
        <v>R8</v>
      </c>
      <c r="I64" s="93" t="s">
        <v>69</v>
      </c>
      <c r="J64" s="148"/>
      <c r="K64" s="148"/>
      <c r="L64" s="148"/>
      <c r="M64" s="148"/>
      <c r="N64" s="148"/>
      <c r="O64" s="25" t="b">
        <f t="shared" si="4"/>
        <v>1</v>
      </c>
      <c r="P64" s="25" t="b">
        <f t="shared" si="5"/>
        <v>0</v>
      </c>
      <c r="Q64" t="b">
        <f t="shared" si="6"/>
        <v>1</v>
      </c>
      <c r="R64" t="b">
        <f t="shared" si="7"/>
        <v>0</v>
      </c>
      <c r="S64" t="b">
        <f t="shared" si="8"/>
        <v>0</v>
      </c>
      <c r="T64" s="25" t="b">
        <f t="shared" si="9"/>
        <v>0</v>
      </c>
      <c r="U64" t="b">
        <f t="shared" si="10"/>
        <v>0</v>
      </c>
      <c r="V64" t="b">
        <f t="shared" si="11"/>
        <v>0</v>
      </c>
      <c r="W64" t="b">
        <f t="shared" si="12"/>
        <v>0</v>
      </c>
      <c r="X64" t="b">
        <f t="shared" si="13"/>
        <v>0</v>
      </c>
      <c r="Y64" t="b">
        <f t="shared" si="14"/>
        <v>0</v>
      </c>
      <c r="Z64" t="b">
        <f t="shared" si="15"/>
        <v>0</v>
      </c>
      <c r="AA64" s="177"/>
    </row>
    <row r="65" spans="1:27" ht="73.5" customHeight="1">
      <c r="A65" s="16"/>
      <c r="B65" s="75"/>
      <c r="C65" s="180"/>
      <c r="D65" s="4" t="s">
        <v>400</v>
      </c>
      <c r="E65" s="4" t="str">
        <f t="shared" si="27"/>
        <v>R8</v>
      </c>
      <c r="F65" s="13" t="s">
        <v>401</v>
      </c>
      <c r="G65" s="13" t="str">
        <f t="shared" si="2"/>
        <v>R8</v>
      </c>
      <c r="H65" s="13" t="str">
        <f t="shared" si="3"/>
        <v>R8</v>
      </c>
      <c r="I65" s="93" t="s">
        <v>69</v>
      </c>
      <c r="J65" s="148"/>
      <c r="K65" s="148"/>
      <c r="L65" s="148"/>
      <c r="M65" s="148"/>
      <c r="N65" s="148"/>
      <c r="O65" s="25" t="b">
        <f t="shared" si="4"/>
        <v>1</v>
      </c>
      <c r="P65" s="25" t="b">
        <f t="shared" si="5"/>
        <v>0</v>
      </c>
      <c r="Q65" t="b">
        <f t="shared" si="6"/>
        <v>1</v>
      </c>
      <c r="R65" t="b">
        <f t="shared" si="7"/>
        <v>0</v>
      </c>
      <c r="S65" t="b">
        <f t="shared" si="8"/>
        <v>0</v>
      </c>
      <c r="T65" s="25" t="b">
        <f t="shared" si="9"/>
        <v>0</v>
      </c>
      <c r="U65" t="b">
        <f t="shared" si="10"/>
        <v>0</v>
      </c>
      <c r="V65" t="b">
        <f t="shared" si="11"/>
        <v>0</v>
      </c>
      <c r="W65" t="b">
        <f t="shared" si="12"/>
        <v>0</v>
      </c>
      <c r="X65" t="b">
        <f t="shared" si="13"/>
        <v>0</v>
      </c>
      <c r="Y65" t="b">
        <f t="shared" si="14"/>
        <v>0</v>
      </c>
      <c r="Z65" t="b">
        <f t="shared" si="15"/>
        <v>0</v>
      </c>
      <c r="AA65" s="177"/>
    </row>
    <row r="66" spans="1:27" ht="58" customHeight="1">
      <c r="A66" s="16"/>
      <c r="B66" s="75"/>
      <c r="C66" s="180"/>
      <c r="D66" s="4" t="s">
        <v>402</v>
      </c>
      <c r="E66" s="4" t="str">
        <f t="shared" si="27"/>
        <v>R8</v>
      </c>
      <c r="F66" s="13" t="s">
        <v>403</v>
      </c>
      <c r="G66" s="13" t="str">
        <f t="shared" si="2"/>
        <v>R8</v>
      </c>
      <c r="H66" s="13" t="str">
        <f t="shared" si="3"/>
        <v>R8</v>
      </c>
      <c r="I66" s="93" t="s">
        <v>69</v>
      </c>
      <c r="J66" s="148"/>
      <c r="K66" s="148"/>
      <c r="L66" s="148"/>
      <c r="M66" s="148"/>
      <c r="N66" s="148"/>
      <c r="O66" s="25" t="b">
        <f t="shared" si="4"/>
        <v>1</v>
      </c>
      <c r="P66" s="25" t="b">
        <f t="shared" si="5"/>
        <v>0</v>
      </c>
      <c r="Q66" t="b">
        <f t="shared" si="6"/>
        <v>1</v>
      </c>
      <c r="R66" t="b">
        <f t="shared" si="7"/>
        <v>0</v>
      </c>
      <c r="S66" t="b">
        <f t="shared" si="8"/>
        <v>0</v>
      </c>
      <c r="T66" s="25" t="b">
        <f t="shared" si="9"/>
        <v>0</v>
      </c>
      <c r="U66" t="b">
        <f t="shared" si="10"/>
        <v>0</v>
      </c>
      <c r="V66" t="b">
        <f t="shared" si="11"/>
        <v>0</v>
      </c>
      <c r="W66" t="b">
        <f t="shared" si="12"/>
        <v>0</v>
      </c>
      <c r="X66" t="b">
        <f t="shared" si="13"/>
        <v>0</v>
      </c>
      <c r="Y66" t="b">
        <f t="shared" si="14"/>
        <v>0</v>
      </c>
      <c r="Z66" t="b">
        <f t="shared" si="15"/>
        <v>0</v>
      </c>
      <c r="AA66" s="177"/>
    </row>
    <row r="67" spans="1:27" ht="77.5">
      <c r="A67" s="80"/>
      <c r="B67" s="75"/>
      <c r="C67" s="180"/>
      <c r="D67" s="4" t="s">
        <v>404</v>
      </c>
      <c r="E67" s="4" t="str">
        <f t="shared" si="27"/>
        <v>R8</v>
      </c>
      <c r="F67" s="13" t="s">
        <v>405</v>
      </c>
      <c r="G67" s="13" t="str">
        <f t="shared" si="2"/>
        <v>R8</v>
      </c>
      <c r="H67" s="13" t="str">
        <f t="shared" si="3"/>
        <v>R8</v>
      </c>
      <c r="I67" s="93" t="s">
        <v>69</v>
      </c>
      <c r="J67" s="148"/>
      <c r="K67" s="148"/>
      <c r="L67" s="148"/>
      <c r="M67" s="148"/>
      <c r="N67" s="148"/>
      <c r="O67" s="25" t="b">
        <f t="shared" ref="O67:O111" si="32">IF(COUNTIFS(J$2:J$281,"Yes",$E$2:$E$281,$E67)=0,TRUE,FALSE)</f>
        <v>1</v>
      </c>
      <c r="P67" s="25" t="b">
        <f t="shared" ref="P67:P111" si="33">IF(COUNTIFS(J$2:J$281,"Yes",$E$2:$E$281,$E67)&gt;1,TRUE,FALSE)</f>
        <v>0</v>
      </c>
      <c r="Q67" t="b">
        <f t="shared" ref="Q67:Q111" si="34">IF(COUNTIFS(K$2:K$281,"Yes",$E$2:$E$281,$E67)=0,TRUE,FALSE)</f>
        <v>1</v>
      </c>
      <c r="R67" t="b">
        <f t="shared" ref="R67:R111" si="35">IF(K67="Yes",IF(ISBLANK(L67),TRUE,FALSE),FALSE)</f>
        <v>0</v>
      </c>
      <c r="S67" t="b">
        <f t="shared" ref="S67:S111" si="36">IF(OR(L67="Next Year",L67="Next Two Years"),IF(ISBLANK(M67),TRUE,FALSE),FALSE)</f>
        <v>0</v>
      </c>
      <c r="T67" s="25" t="b">
        <f t="shared" ref="T67:T111" si="37">IF(COUNTIFS(K$2:K$281,"Yes",$E$2:$E$281,$E67)&gt;1,TRUE,FALSE)</f>
        <v>0</v>
      </c>
      <c r="U67" t="b">
        <f t="shared" ref="U67:U111" si="38">IFERROR(_xlfn.LET(_xlpm.current,INDEX($I$2:$I$275,MATCH($E67&amp;"Yes",$G$2:$G$275,0)),_xlpm.goal,INDEX($I$2:$I$275,MATCH($E67&amp;"Yes",$H$2:$H$275,0)),IF(OR(_xlpm.current = "[Select]", _xlpm.goal = "[Select]"),FALSE,IF(OR(AND(_xlpm.current&lt;&gt;"n/a",_xlpm.goal="Inadequate"), AND(_xlpm.goal = "Adequate", OR(_xlpm.current = "Adequate", _xlpm.current = "Optimal ")), AND(_xlpm.current = "Optimal ", _xlpm.goal &lt;&gt; 0)),TRUE,FALSE))),FALSE)</f>
        <v>0</v>
      </c>
      <c r="V67" t="b">
        <f t="shared" ref="V67:V111" si="39">IFERROR(_xlfn.LET(_xlpm.current,INDEX($I$2:$I$286,MATCH($E67&amp;"Yes",$G$2:$G$286,0)),_xlfn.LET(_xlpm.goal,INDEX($I$2:$I$286,MATCH($E67&amp;"Yes",$H$2:$H$286,0)),IF(AND(_xlpm.current="n/a",_xlpm.goal="Inadequate"),TRUE,FALSE))),FALSE)</f>
        <v>0</v>
      </c>
      <c r="W67" t="b">
        <f t="shared" ref="W67:W111" si="40">IFERROR(INDEX($L$2:$L$281,MATCH(E67&amp;"Yes",$H$2:$H$281,0))=0,FALSE)</f>
        <v>0</v>
      </c>
      <c r="X67" t="b">
        <f t="shared" ref="X67:X111" si="41">IFERROR(_xlfn.LET(_xlpm.current,INDEX($F$2:$F$275,MATCH($E67&amp;"Yes",$G$2:$G$275,0)),_xlfn.LET(_xlpm.goal,INDEX($F$2:$F$275,MATCH($E67&amp;"Yes",$H$2:$H$275,0)),IF(OR(IFERROR(_xlpm.current="Custom [Overwrite this text if selected]",FALSE),IFERROR(_xlpm.goal="Custom [Overwrite this text if selected]",FALSE),IFERROR(_xlpm.current="",FALSE),IFERROR(_xlpm.goal="",FALSE)),TRUE,FALSE))),FALSE)</f>
        <v>0</v>
      </c>
      <c r="Y67" t="b">
        <f t="shared" ref="Y67:Y111" si="42">IFERROR(_xlfn.LET(_xlpm.current,INDEX($I$2:$I$275,MATCH($E67&amp;"Yes",$G$2:$G$275,0)),_xlfn.LET(_xlpm.goal,INDEX($I$2:$I$275,MATCH($E67&amp;"Yes",$H$2:$H$275,0)),IF(OR(IFERROR(_xlpm.current="[Select]",FALSE),IFERROR(_xlpm.goal="[Select]",FALSE),IFERROR(_xlpm.current="",FALSE),IFERROR(_xlpm.goal="",FALSE)),TRUE,FALSE))),FALSE)</f>
        <v>0</v>
      </c>
      <c r="Z67" t="b">
        <f t="shared" ref="Z67:Z111" si="43">IFERROR(_xlfn.LET(_xlpm.matchPosition,MATCH(E67&amp;"Yes",$H$2:$H$281,0),_xlpm.timescale,INDEX($L$2:$L$281,_xlpm.matchPosition),IF(OR(_xlpm.timescale=$AH$4,_xlpm.timescale=$AI$4),ISBLANK(INDEX($M$2:$M$281,_xlpm.matchPosition)))),FALSE)</f>
        <v>0</v>
      </c>
      <c r="AA67" s="177"/>
    </row>
    <row r="68" spans="1:27" ht="46.5" customHeight="1">
      <c r="A68" s="80"/>
      <c r="B68" s="75"/>
      <c r="C68" s="180"/>
      <c r="D68" s="4" t="s">
        <v>406</v>
      </c>
      <c r="E68" s="4" t="str">
        <f t="shared" ref="E68:E69" si="44">LEFT(D68,FIND("(",D68)-1)</f>
        <v>R8</v>
      </c>
      <c r="F68" s="158" t="s">
        <v>55</v>
      </c>
      <c r="G68" s="13" t="str">
        <f t="shared" si="2"/>
        <v>R8</v>
      </c>
      <c r="H68" s="13" t="str">
        <f t="shared" si="3"/>
        <v>R8</v>
      </c>
      <c r="I68" s="159" t="s">
        <v>56</v>
      </c>
      <c r="J68" s="148"/>
      <c r="K68" s="148"/>
      <c r="L68" s="148"/>
      <c r="M68" s="148"/>
      <c r="N68" s="148"/>
      <c r="O68" s="25" t="b">
        <f t="shared" si="32"/>
        <v>1</v>
      </c>
      <c r="P68" s="25" t="b">
        <f t="shared" si="33"/>
        <v>0</v>
      </c>
      <c r="Q68" t="b">
        <f t="shared" si="34"/>
        <v>1</v>
      </c>
      <c r="R68" t="b">
        <f t="shared" si="35"/>
        <v>0</v>
      </c>
      <c r="S68" t="b">
        <f t="shared" si="36"/>
        <v>0</v>
      </c>
      <c r="T68" s="25" t="b">
        <f t="shared" si="37"/>
        <v>0</v>
      </c>
      <c r="U68" t="b">
        <f t="shared" si="38"/>
        <v>0</v>
      </c>
      <c r="V68" t="b">
        <f t="shared" si="39"/>
        <v>0</v>
      </c>
      <c r="W68" t="b">
        <f t="shared" si="40"/>
        <v>0</v>
      </c>
      <c r="X68" t="b">
        <f t="shared" si="41"/>
        <v>0</v>
      </c>
      <c r="Y68" t="b">
        <f t="shared" si="42"/>
        <v>0</v>
      </c>
      <c r="Z68" t="b">
        <f t="shared" si="43"/>
        <v>0</v>
      </c>
      <c r="AA68" s="177"/>
    </row>
    <row r="69" spans="1:27" ht="46.5" customHeight="1">
      <c r="A69" s="161"/>
      <c r="B69" s="77"/>
      <c r="C69" s="181"/>
      <c r="D69" s="84" t="s">
        <v>407</v>
      </c>
      <c r="E69" s="84" t="str">
        <f t="shared" si="44"/>
        <v>R8</v>
      </c>
      <c r="F69" s="156" t="s">
        <v>55</v>
      </c>
      <c r="G69" s="27" t="str">
        <f t="shared" si="2"/>
        <v>R8</v>
      </c>
      <c r="H69" s="27" t="str">
        <f t="shared" si="3"/>
        <v>R8</v>
      </c>
      <c r="I69" s="157" t="s">
        <v>56</v>
      </c>
      <c r="J69" s="149"/>
      <c r="K69" s="149"/>
      <c r="L69" s="149"/>
      <c r="M69" s="149"/>
      <c r="N69" s="149"/>
      <c r="O69" s="34" t="b">
        <f t="shared" si="32"/>
        <v>1</v>
      </c>
      <c r="P69" s="34" t="b">
        <f t="shared" si="33"/>
        <v>0</v>
      </c>
      <c r="Q69" s="26" t="b">
        <f t="shared" si="34"/>
        <v>1</v>
      </c>
      <c r="R69" s="26" t="b">
        <f t="shared" si="35"/>
        <v>0</v>
      </c>
      <c r="S69" s="26" t="b">
        <f t="shared" si="36"/>
        <v>0</v>
      </c>
      <c r="T69" s="34" t="b">
        <f t="shared" si="37"/>
        <v>0</v>
      </c>
      <c r="U69" s="26" t="b">
        <f t="shared" si="38"/>
        <v>0</v>
      </c>
      <c r="V69" s="26" t="b">
        <f t="shared" si="39"/>
        <v>0</v>
      </c>
      <c r="W69" s="26" t="b">
        <f t="shared" si="40"/>
        <v>0</v>
      </c>
      <c r="X69" s="26" t="b">
        <f t="shared" si="41"/>
        <v>0</v>
      </c>
      <c r="Y69" s="26" t="b">
        <f t="shared" si="42"/>
        <v>0</v>
      </c>
      <c r="Z69" s="26" t="b">
        <f t="shared" si="43"/>
        <v>0</v>
      </c>
      <c r="AA69" s="178"/>
    </row>
    <row r="70" spans="1:27" ht="26.5" customHeight="1">
      <c r="A70" s="42" t="s">
        <v>408</v>
      </c>
      <c r="B70" s="76" t="s">
        <v>279</v>
      </c>
      <c r="C70" s="182" t="s">
        <v>409</v>
      </c>
      <c r="D70" s="97" t="s">
        <v>410</v>
      </c>
      <c r="E70" s="97" t="str">
        <f t="shared" si="27"/>
        <v>R9</v>
      </c>
      <c r="F70" s="31" t="s">
        <v>37</v>
      </c>
      <c r="G70" s="31" t="str">
        <f t="shared" si="2"/>
        <v>R9</v>
      </c>
      <c r="H70" s="31" t="str">
        <f t="shared" si="3"/>
        <v>R9</v>
      </c>
      <c r="I70" s="154" t="s">
        <v>38</v>
      </c>
      <c r="J70" s="155"/>
      <c r="K70" s="155"/>
      <c r="L70" s="155"/>
      <c r="M70" s="155"/>
      <c r="N70" s="155"/>
      <c r="O70" s="32" t="b">
        <f t="shared" si="32"/>
        <v>1</v>
      </c>
      <c r="P70" s="32" t="b">
        <f t="shared" si="33"/>
        <v>0</v>
      </c>
      <c r="Q70" s="160" t="b">
        <f t="shared" si="34"/>
        <v>1</v>
      </c>
      <c r="R70" s="160" t="b">
        <f t="shared" si="35"/>
        <v>0</v>
      </c>
      <c r="S70" s="160" t="b">
        <f t="shared" si="36"/>
        <v>0</v>
      </c>
      <c r="T70" s="32" t="b">
        <f t="shared" si="37"/>
        <v>0</v>
      </c>
      <c r="U70" s="160" t="b">
        <f t="shared" si="38"/>
        <v>0</v>
      </c>
      <c r="V70" s="160" t="b">
        <f t="shared" si="39"/>
        <v>0</v>
      </c>
      <c r="W70" s="160" t="b">
        <f t="shared" si="40"/>
        <v>0</v>
      </c>
      <c r="X70" s="160" t="b">
        <f t="shared" si="41"/>
        <v>0</v>
      </c>
      <c r="Y70" s="160" t="b">
        <f t="shared" si="42"/>
        <v>0</v>
      </c>
      <c r="Z70" s="160" t="b">
        <f t="shared" si="43"/>
        <v>0</v>
      </c>
      <c r="AA70" s="176" t="str" cm="1">
        <f t="array" ref="AA70">_xlfn.LET(
_xlpm.currentText,IF(OR(O70,P70),"- Please select exactly one current practice (or 'Not applicable')",""),
_xlpm.goalsText,IF(T70,"- Please select exactly one goal",""),
_xlpm.insufficientGoal,IF(U70,"- Note: selected goal is at same or lower level than current state",""),
_xlpm.naToInadequate,IF(V70,"- Note: selected goal is inadequate",""),
_xlpm.customGoalButNoDescription,IF(X70,"- Please provide a description for your custom state in column F",""),
_xlpm.customGoalButNoMaturitySpecified,IF(Y70,"- Please select a maturity level for custom state",""),
_xlpm.goalButNoTimescale,IF(W70,"- Please use the 'Improvement timescale' field to indicate how quickly improvement is planned for",""),
_xlpm.timescaleButNoAction,IF(Z70,"- Please indicate what actions you intend to take to improve within the " &amp; LOWER(L70),""),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71" spans="1:27" ht="86.15" customHeight="1">
      <c r="A71" s="16"/>
      <c r="B71" s="75"/>
      <c r="C71" s="183"/>
      <c r="D71" s="4" t="s">
        <v>411</v>
      </c>
      <c r="E71" s="4" t="str">
        <f t="shared" ref="E71" si="45">LEFT(D71,FIND("(",D71)-1)</f>
        <v>R9</v>
      </c>
      <c r="F71" s="13" t="s">
        <v>412</v>
      </c>
      <c r="G71" s="13" t="str">
        <f t="shared" si="2"/>
        <v>R9</v>
      </c>
      <c r="H71" s="13" t="str">
        <f t="shared" si="3"/>
        <v>R9</v>
      </c>
      <c r="I71" s="92" t="s">
        <v>42</v>
      </c>
      <c r="J71" s="148"/>
      <c r="K71" s="148"/>
      <c r="L71" s="148"/>
      <c r="M71" s="148"/>
      <c r="N71" s="148"/>
      <c r="O71" s="25" t="b">
        <f t="shared" si="32"/>
        <v>1</v>
      </c>
      <c r="P71" s="25" t="b">
        <f t="shared" si="33"/>
        <v>0</v>
      </c>
      <c r="Q71" t="b">
        <f t="shared" si="34"/>
        <v>1</v>
      </c>
      <c r="R71" t="b">
        <f t="shared" si="35"/>
        <v>0</v>
      </c>
      <c r="S71" t="b">
        <f t="shared" si="36"/>
        <v>0</v>
      </c>
      <c r="T71" s="25" t="b">
        <f t="shared" si="37"/>
        <v>0</v>
      </c>
      <c r="U71" t="b">
        <f t="shared" si="38"/>
        <v>0</v>
      </c>
      <c r="V71" t="b">
        <f t="shared" si="39"/>
        <v>0</v>
      </c>
      <c r="W71" t="b">
        <f t="shared" si="40"/>
        <v>0</v>
      </c>
      <c r="X71" t="b">
        <f t="shared" si="41"/>
        <v>0</v>
      </c>
      <c r="Y71" t="b">
        <f t="shared" si="42"/>
        <v>0</v>
      </c>
      <c r="Z71" t="b">
        <f t="shared" si="43"/>
        <v>0</v>
      </c>
      <c r="AA71" s="177"/>
    </row>
    <row r="72" spans="1:27" ht="61.5" customHeight="1">
      <c r="A72" s="16"/>
      <c r="B72" s="75"/>
      <c r="C72" s="183"/>
      <c r="D72" s="4" t="s">
        <v>413</v>
      </c>
      <c r="E72" s="4" t="str">
        <f t="shared" si="27"/>
        <v>R9</v>
      </c>
      <c r="F72" s="13" t="s">
        <v>414</v>
      </c>
      <c r="G72" s="13" t="str">
        <f t="shared" si="2"/>
        <v>R9</v>
      </c>
      <c r="H72" s="13" t="str">
        <f t="shared" si="3"/>
        <v>R9</v>
      </c>
      <c r="I72" s="92" t="s">
        <v>42</v>
      </c>
      <c r="J72" s="148"/>
      <c r="K72" s="148"/>
      <c r="L72" s="148"/>
      <c r="M72" s="148"/>
      <c r="N72" s="148"/>
      <c r="O72" s="25" t="b">
        <f t="shared" si="32"/>
        <v>1</v>
      </c>
      <c r="P72" s="25" t="b">
        <f t="shared" si="33"/>
        <v>0</v>
      </c>
      <c r="Q72" t="b">
        <f t="shared" si="34"/>
        <v>1</v>
      </c>
      <c r="R72" t="b">
        <f t="shared" si="35"/>
        <v>0</v>
      </c>
      <c r="S72" t="b">
        <f t="shared" si="36"/>
        <v>0</v>
      </c>
      <c r="T72" s="25" t="b">
        <f t="shared" si="37"/>
        <v>0</v>
      </c>
      <c r="U72" t="b">
        <f t="shared" si="38"/>
        <v>0</v>
      </c>
      <c r="V72" t="b">
        <f t="shared" si="39"/>
        <v>0</v>
      </c>
      <c r="W72" t="b">
        <f t="shared" si="40"/>
        <v>0</v>
      </c>
      <c r="X72" t="b">
        <f t="shared" si="41"/>
        <v>0</v>
      </c>
      <c r="Y72" t="b">
        <f t="shared" si="42"/>
        <v>0</v>
      </c>
      <c r="Z72" t="b">
        <f t="shared" si="43"/>
        <v>0</v>
      </c>
      <c r="AA72" s="177"/>
    </row>
    <row r="73" spans="1:27" ht="106" customHeight="1">
      <c r="A73" s="16"/>
      <c r="B73" s="75"/>
      <c r="C73" s="183"/>
      <c r="D73" s="4" t="s">
        <v>415</v>
      </c>
      <c r="E73" s="4" t="str">
        <f t="shared" si="27"/>
        <v>R9</v>
      </c>
      <c r="F73" s="13" t="s">
        <v>416</v>
      </c>
      <c r="G73" s="13" t="str">
        <f t="shared" si="2"/>
        <v>R9</v>
      </c>
      <c r="H73" s="13" t="str">
        <f t="shared" si="3"/>
        <v>R9</v>
      </c>
      <c r="I73" s="93" t="s">
        <v>69</v>
      </c>
      <c r="J73" s="148"/>
      <c r="K73" s="148"/>
      <c r="L73" s="148"/>
      <c r="M73" s="148"/>
      <c r="N73" s="148"/>
      <c r="O73" s="25" t="b">
        <f t="shared" si="32"/>
        <v>1</v>
      </c>
      <c r="P73" s="25" t="b">
        <f t="shared" si="33"/>
        <v>0</v>
      </c>
      <c r="Q73" t="b">
        <f t="shared" si="34"/>
        <v>1</v>
      </c>
      <c r="R73" t="b">
        <f t="shared" si="35"/>
        <v>0</v>
      </c>
      <c r="S73" t="b">
        <f t="shared" si="36"/>
        <v>0</v>
      </c>
      <c r="T73" s="25" t="b">
        <f t="shared" si="37"/>
        <v>0</v>
      </c>
      <c r="U73" t="b">
        <f t="shared" si="38"/>
        <v>0</v>
      </c>
      <c r="V73" t="b">
        <f t="shared" si="39"/>
        <v>0</v>
      </c>
      <c r="W73" t="b">
        <f t="shared" si="40"/>
        <v>0</v>
      </c>
      <c r="X73" t="b">
        <f t="shared" si="41"/>
        <v>0</v>
      </c>
      <c r="Y73" t="b">
        <f t="shared" si="42"/>
        <v>0</v>
      </c>
      <c r="Z73" t="b">
        <f t="shared" si="43"/>
        <v>0</v>
      </c>
      <c r="AA73" s="177"/>
    </row>
    <row r="74" spans="1:27" ht="46.5" customHeight="1">
      <c r="A74" s="16"/>
      <c r="B74" s="75"/>
      <c r="C74" s="183"/>
      <c r="D74" s="4" t="s">
        <v>417</v>
      </c>
      <c r="E74" s="4" t="str">
        <f t="shared" ref="E74:E75" si="46">LEFT(D74,FIND("(",D74)-1)</f>
        <v>R9</v>
      </c>
      <c r="F74" s="158" t="s">
        <v>55</v>
      </c>
      <c r="G74" s="13" t="str">
        <f t="shared" si="2"/>
        <v>R9</v>
      </c>
      <c r="H74" s="13" t="str">
        <f t="shared" si="3"/>
        <v>R9</v>
      </c>
      <c r="I74" s="159" t="s">
        <v>56</v>
      </c>
      <c r="J74" s="148"/>
      <c r="K74" s="148"/>
      <c r="L74" s="148"/>
      <c r="M74" s="148"/>
      <c r="N74" s="148"/>
      <c r="O74" s="25" t="b">
        <f t="shared" si="32"/>
        <v>1</v>
      </c>
      <c r="P74" s="25" t="b">
        <f t="shared" si="33"/>
        <v>0</v>
      </c>
      <c r="Q74" t="b">
        <f t="shared" si="34"/>
        <v>1</v>
      </c>
      <c r="R74" t="b">
        <f t="shared" si="35"/>
        <v>0</v>
      </c>
      <c r="S74" t="b">
        <f t="shared" si="36"/>
        <v>0</v>
      </c>
      <c r="T74" s="25" t="b">
        <f t="shared" si="37"/>
        <v>0</v>
      </c>
      <c r="U74" t="b">
        <f t="shared" si="38"/>
        <v>0</v>
      </c>
      <c r="V74" t="b">
        <f t="shared" si="39"/>
        <v>0</v>
      </c>
      <c r="W74" t="b">
        <f t="shared" si="40"/>
        <v>0</v>
      </c>
      <c r="X74" t="b">
        <f t="shared" si="41"/>
        <v>0</v>
      </c>
      <c r="Y74" t="b">
        <f t="shared" si="42"/>
        <v>0</v>
      </c>
      <c r="Z74" t="b">
        <f t="shared" si="43"/>
        <v>0</v>
      </c>
      <c r="AA74" s="177"/>
    </row>
    <row r="75" spans="1:27" ht="46.5" customHeight="1">
      <c r="A75" s="43"/>
      <c r="B75" s="77"/>
      <c r="C75" s="184"/>
      <c r="D75" s="84" t="s">
        <v>418</v>
      </c>
      <c r="E75" s="84" t="str">
        <f t="shared" si="46"/>
        <v>R9</v>
      </c>
      <c r="F75" s="156" t="s">
        <v>55</v>
      </c>
      <c r="G75" s="27" t="str">
        <f t="shared" si="2"/>
        <v>R9</v>
      </c>
      <c r="H75" s="27" t="str">
        <f t="shared" si="3"/>
        <v>R9</v>
      </c>
      <c r="I75" s="157" t="s">
        <v>56</v>
      </c>
      <c r="J75" s="149"/>
      <c r="K75" s="149"/>
      <c r="L75" s="149"/>
      <c r="M75" s="149"/>
      <c r="N75" s="149"/>
      <c r="O75" s="34" t="b">
        <f t="shared" si="32"/>
        <v>1</v>
      </c>
      <c r="P75" s="34" t="b">
        <f t="shared" si="33"/>
        <v>0</v>
      </c>
      <c r="Q75" s="26" t="b">
        <f t="shared" si="34"/>
        <v>1</v>
      </c>
      <c r="R75" s="26" t="b">
        <f t="shared" si="35"/>
        <v>0</v>
      </c>
      <c r="S75" s="26" t="b">
        <f t="shared" si="36"/>
        <v>0</v>
      </c>
      <c r="T75" s="34" t="b">
        <f t="shared" si="37"/>
        <v>0</v>
      </c>
      <c r="U75" s="26" t="b">
        <f t="shared" si="38"/>
        <v>0</v>
      </c>
      <c r="V75" s="26" t="b">
        <f t="shared" si="39"/>
        <v>0</v>
      </c>
      <c r="W75" s="26" t="b">
        <f t="shared" si="40"/>
        <v>0</v>
      </c>
      <c r="X75" s="26" t="b">
        <f t="shared" si="41"/>
        <v>0</v>
      </c>
      <c r="Y75" s="26" t="b">
        <f t="shared" si="42"/>
        <v>0</v>
      </c>
      <c r="Z75" s="26" t="b">
        <f t="shared" si="43"/>
        <v>0</v>
      </c>
      <c r="AA75" s="178"/>
    </row>
    <row r="76" spans="1:27" ht="26.5" customHeight="1">
      <c r="A76" s="42" t="s">
        <v>419</v>
      </c>
      <c r="B76" s="76" t="s">
        <v>279</v>
      </c>
      <c r="C76" s="179" t="s">
        <v>420</v>
      </c>
      <c r="D76" s="97" t="s">
        <v>421</v>
      </c>
      <c r="E76" s="97" t="str">
        <f t="shared" si="27"/>
        <v>R10</v>
      </c>
      <c r="F76" s="31" t="s">
        <v>37</v>
      </c>
      <c r="G76" s="31" t="str">
        <f t="shared" si="2"/>
        <v>R10</v>
      </c>
      <c r="H76" s="31" t="str">
        <f t="shared" si="3"/>
        <v>R10</v>
      </c>
      <c r="I76" s="154" t="s">
        <v>38</v>
      </c>
      <c r="J76" s="155"/>
      <c r="K76" s="155"/>
      <c r="L76" s="155"/>
      <c r="M76" s="155"/>
      <c r="N76" s="155"/>
      <c r="O76" s="32" t="b">
        <f t="shared" si="32"/>
        <v>1</v>
      </c>
      <c r="P76" s="32" t="b">
        <f t="shared" si="33"/>
        <v>0</v>
      </c>
      <c r="Q76" s="160" t="b">
        <f t="shared" si="34"/>
        <v>1</v>
      </c>
      <c r="R76" s="160" t="b">
        <f t="shared" si="35"/>
        <v>0</v>
      </c>
      <c r="S76" s="160" t="b">
        <f t="shared" si="36"/>
        <v>0</v>
      </c>
      <c r="T76" s="32" t="b">
        <f t="shared" si="37"/>
        <v>0</v>
      </c>
      <c r="U76" s="160" t="b">
        <f t="shared" si="38"/>
        <v>0</v>
      </c>
      <c r="V76" s="160" t="b">
        <f t="shared" si="39"/>
        <v>0</v>
      </c>
      <c r="W76" s="160" t="b">
        <f t="shared" si="40"/>
        <v>0</v>
      </c>
      <c r="X76" s="160" t="b">
        <f t="shared" si="41"/>
        <v>0</v>
      </c>
      <c r="Y76" s="160" t="b">
        <f t="shared" si="42"/>
        <v>0</v>
      </c>
      <c r="Z76" s="160" t="b">
        <f t="shared" si="43"/>
        <v>0</v>
      </c>
      <c r="AA76" s="176" t="str" cm="1">
        <f t="array" ref="AA76">_xlfn.LET(
_xlpm.currentText,IF(OR(O76,P76),"- Please select exactly one current practice (or 'Not applicable')",""),
_xlpm.goalsText,IF(T76,"- Please select exactly one goal",""),
_xlpm.insufficientGoal,IF(U76,"- Note: selected goal is at same or lower level than current state",""),
_xlpm.naToInadequate,IF(V76,"- Note: selected goal is inadequate",""),
_xlpm.customGoalButNoDescription,IF(X76,"- Please provide a description for your custom state in column F",""),
_xlpm.customGoalButNoMaturitySpecified,IF(Y76,"- Please select a maturity level for custom state",""),
_xlpm.goalButNoTimescale,IF(W76,"- Please use the 'Improvement timescale' field to indicate how quickly improvement is planned for",""),
_xlpm.timescaleButNoAction,IF(Z76,"- Please indicate what actions you intend to take to improve within the " &amp; LOWER(L76),""),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77" spans="1:27" ht="26.5" customHeight="1">
      <c r="A77" s="16"/>
      <c r="B77" s="75"/>
      <c r="C77" s="180"/>
      <c r="D77" s="4" t="s">
        <v>422</v>
      </c>
      <c r="E77" s="4" t="str">
        <f t="shared" ref="E77" si="47">LEFT(D77,FIND("(",D77)-1)</f>
        <v>R10</v>
      </c>
      <c r="F77" s="13" t="s">
        <v>423</v>
      </c>
      <c r="G77" s="13" t="str">
        <f t="shared" si="2"/>
        <v>R10</v>
      </c>
      <c r="H77" s="13" t="str">
        <f t="shared" si="3"/>
        <v>R10</v>
      </c>
      <c r="I77" s="92" t="s">
        <v>42</v>
      </c>
      <c r="J77" s="148"/>
      <c r="K77" s="148"/>
      <c r="L77" s="148"/>
      <c r="M77" s="148"/>
      <c r="N77" s="148"/>
      <c r="O77" s="25" t="b">
        <f t="shared" si="32"/>
        <v>1</v>
      </c>
      <c r="P77" s="25" t="b">
        <f t="shared" si="33"/>
        <v>0</v>
      </c>
      <c r="Q77" t="b">
        <f t="shared" si="34"/>
        <v>1</v>
      </c>
      <c r="R77" t="b">
        <f t="shared" si="35"/>
        <v>0</v>
      </c>
      <c r="S77" t="b">
        <f t="shared" si="36"/>
        <v>0</v>
      </c>
      <c r="T77" s="25" t="b">
        <f t="shared" si="37"/>
        <v>0</v>
      </c>
      <c r="U77" t="b">
        <f t="shared" si="38"/>
        <v>0</v>
      </c>
      <c r="V77" t="b">
        <f t="shared" si="39"/>
        <v>0</v>
      </c>
      <c r="W77" t="b">
        <f t="shared" si="40"/>
        <v>0</v>
      </c>
      <c r="X77" t="b">
        <f t="shared" si="41"/>
        <v>0</v>
      </c>
      <c r="Y77" t="b">
        <f t="shared" si="42"/>
        <v>0</v>
      </c>
      <c r="Z77" t="b">
        <f t="shared" si="43"/>
        <v>0</v>
      </c>
      <c r="AA77" s="177"/>
    </row>
    <row r="78" spans="1:27" ht="56.15" customHeight="1">
      <c r="A78" s="16"/>
      <c r="B78" s="75"/>
      <c r="C78" s="180"/>
      <c r="D78" s="4" t="s">
        <v>424</v>
      </c>
      <c r="E78" s="4" t="str">
        <f t="shared" si="27"/>
        <v>R10</v>
      </c>
      <c r="F78" s="13" t="s">
        <v>425</v>
      </c>
      <c r="G78" s="13" t="str">
        <f t="shared" si="2"/>
        <v>R10</v>
      </c>
      <c r="H78" s="13" t="str">
        <f t="shared" si="3"/>
        <v>R10</v>
      </c>
      <c r="I78" s="93" t="s">
        <v>69</v>
      </c>
      <c r="J78" s="148"/>
      <c r="K78" s="148"/>
      <c r="L78" s="148"/>
      <c r="M78" s="148"/>
      <c r="N78" s="148"/>
      <c r="O78" s="25" t="b">
        <f t="shared" si="32"/>
        <v>1</v>
      </c>
      <c r="P78" s="25" t="b">
        <f t="shared" si="33"/>
        <v>0</v>
      </c>
      <c r="Q78" t="b">
        <f t="shared" si="34"/>
        <v>1</v>
      </c>
      <c r="R78" t="b">
        <f t="shared" si="35"/>
        <v>0</v>
      </c>
      <c r="S78" t="b">
        <f t="shared" si="36"/>
        <v>0</v>
      </c>
      <c r="T78" s="25" t="b">
        <f t="shared" si="37"/>
        <v>0</v>
      </c>
      <c r="U78" t="b">
        <f t="shared" si="38"/>
        <v>0</v>
      </c>
      <c r="V78" t="b">
        <f t="shared" si="39"/>
        <v>0</v>
      </c>
      <c r="W78" t="b">
        <f t="shared" si="40"/>
        <v>0</v>
      </c>
      <c r="X78" t="b">
        <f t="shared" si="41"/>
        <v>0</v>
      </c>
      <c r="Y78" t="b">
        <f t="shared" si="42"/>
        <v>0</v>
      </c>
      <c r="Z78" t="b">
        <f t="shared" si="43"/>
        <v>0</v>
      </c>
      <c r="AA78" s="177"/>
    </row>
    <row r="79" spans="1:27" ht="74.5" customHeight="1">
      <c r="A79" s="16"/>
      <c r="B79" s="75"/>
      <c r="C79" s="180"/>
      <c r="D79" s="4" t="s">
        <v>426</v>
      </c>
      <c r="E79" s="4" t="str">
        <f t="shared" si="27"/>
        <v>R10</v>
      </c>
      <c r="F79" s="13" t="s">
        <v>427</v>
      </c>
      <c r="G79" s="13" t="str">
        <f t="shared" si="2"/>
        <v>R10</v>
      </c>
      <c r="H79" s="13" t="str">
        <f t="shared" si="3"/>
        <v>R10</v>
      </c>
      <c r="I79" s="93" t="s">
        <v>69</v>
      </c>
      <c r="J79" s="148"/>
      <c r="K79" s="148"/>
      <c r="L79" s="148"/>
      <c r="M79" s="148"/>
      <c r="N79" s="148"/>
      <c r="O79" s="25" t="b">
        <f t="shared" si="32"/>
        <v>1</v>
      </c>
      <c r="P79" s="25" t="b">
        <f t="shared" si="33"/>
        <v>0</v>
      </c>
      <c r="Q79" t="b">
        <f t="shared" si="34"/>
        <v>1</v>
      </c>
      <c r="R79" t="b">
        <f t="shared" si="35"/>
        <v>0</v>
      </c>
      <c r="S79" t="b">
        <f t="shared" si="36"/>
        <v>0</v>
      </c>
      <c r="T79" s="25" t="b">
        <f t="shared" si="37"/>
        <v>0</v>
      </c>
      <c r="U79" t="b">
        <f t="shared" si="38"/>
        <v>0</v>
      </c>
      <c r="V79" t="b">
        <f t="shared" si="39"/>
        <v>0</v>
      </c>
      <c r="W79" t="b">
        <f t="shared" si="40"/>
        <v>0</v>
      </c>
      <c r="X79" t="b">
        <f t="shared" si="41"/>
        <v>0</v>
      </c>
      <c r="Y79" t="b">
        <f t="shared" si="42"/>
        <v>0</v>
      </c>
      <c r="Z79" t="b">
        <f t="shared" si="43"/>
        <v>0</v>
      </c>
      <c r="AA79" s="177"/>
    </row>
    <row r="80" spans="1:27" ht="44.5" customHeight="1">
      <c r="A80" s="16"/>
      <c r="B80" s="75"/>
      <c r="C80" s="180"/>
      <c r="D80" s="4" t="s">
        <v>428</v>
      </c>
      <c r="E80" s="4" t="str">
        <f t="shared" si="27"/>
        <v>R10</v>
      </c>
      <c r="F80" s="13" t="s">
        <v>429</v>
      </c>
      <c r="G80" s="13" t="str">
        <f t="shared" si="2"/>
        <v>R10</v>
      </c>
      <c r="H80" s="13" t="str">
        <f t="shared" si="3"/>
        <v>R10</v>
      </c>
      <c r="I80" s="93" t="s">
        <v>69</v>
      </c>
      <c r="J80" s="148"/>
      <c r="K80" s="148"/>
      <c r="L80" s="148"/>
      <c r="M80" s="148"/>
      <c r="N80" s="148"/>
      <c r="O80" s="25" t="b">
        <f t="shared" si="32"/>
        <v>1</v>
      </c>
      <c r="P80" s="25" t="b">
        <f t="shared" si="33"/>
        <v>0</v>
      </c>
      <c r="Q80" t="b">
        <f t="shared" si="34"/>
        <v>1</v>
      </c>
      <c r="R80" t="b">
        <f t="shared" si="35"/>
        <v>0</v>
      </c>
      <c r="S80" t="b">
        <f t="shared" si="36"/>
        <v>0</v>
      </c>
      <c r="T80" s="25" t="b">
        <f t="shared" si="37"/>
        <v>0</v>
      </c>
      <c r="U80" t="b">
        <f t="shared" si="38"/>
        <v>0</v>
      </c>
      <c r="V80" t="b">
        <f t="shared" si="39"/>
        <v>0</v>
      </c>
      <c r="W80" t="b">
        <f t="shared" si="40"/>
        <v>0</v>
      </c>
      <c r="X80" t="b">
        <f t="shared" si="41"/>
        <v>0</v>
      </c>
      <c r="Y80" t="b">
        <f t="shared" si="42"/>
        <v>0</v>
      </c>
      <c r="Z80" t="b">
        <f t="shared" si="43"/>
        <v>0</v>
      </c>
      <c r="AA80" s="177"/>
    </row>
    <row r="81" spans="1:27" ht="46.5" customHeight="1">
      <c r="A81" s="16"/>
      <c r="B81" s="75"/>
      <c r="C81" s="180"/>
      <c r="D81" s="4" t="s">
        <v>430</v>
      </c>
      <c r="E81" s="4" t="str">
        <f t="shared" si="27"/>
        <v>R10</v>
      </c>
      <c r="F81" s="13" t="s">
        <v>431</v>
      </c>
      <c r="G81" s="13" t="str">
        <f t="shared" si="2"/>
        <v>R10</v>
      </c>
      <c r="H81" s="13" t="str">
        <f t="shared" si="3"/>
        <v>R10</v>
      </c>
      <c r="I81" s="93" t="s">
        <v>69</v>
      </c>
      <c r="J81" s="148"/>
      <c r="K81" s="148"/>
      <c r="L81" s="148"/>
      <c r="M81" s="148"/>
      <c r="N81" s="148"/>
      <c r="O81" s="25" t="b">
        <f t="shared" si="32"/>
        <v>1</v>
      </c>
      <c r="P81" s="25" t="b">
        <f t="shared" si="33"/>
        <v>0</v>
      </c>
      <c r="Q81" t="b">
        <f t="shared" si="34"/>
        <v>1</v>
      </c>
      <c r="R81" t="b">
        <f t="shared" si="35"/>
        <v>0</v>
      </c>
      <c r="S81" t="b">
        <f t="shared" si="36"/>
        <v>0</v>
      </c>
      <c r="T81" s="25" t="b">
        <f t="shared" si="37"/>
        <v>0</v>
      </c>
      <c r="U81" t="b">
        <f t="shared" si="38"/>
        <v>0</v>
      </c>
      <c r="V81" t="b">
        <f t="shared" si="39"/>
        <v>0</v>
      </c>
      <c r="W81" t="b">
        <f t="shared" si="40"/>
        <v>0</v>
      </c>
      <c r="X81" t="b">
        <f t="shared" si="41"/>
        <v>0</v>
      </c>
      <c r="Y81" t="b">
        <f t="shared" si="42"/>
        <v>0</v>
      </c>
      <c r="Z81" t="b">
        <f t="shared" si="43"/>
        <v>0</v>
      </c>
      <c r="AA81" s="177"/>
    </row>
    <row r="82" spans="1:27" ht="77.5" customHeight="1">
      <c r="A82" s="16"/>
      <c r="B82" s="75"/>
      <c r="C82" s="180"/>
      <c r="D82" s="4" t="s">
        <v>432</v>
      </c>
      <c r="E82" s="4" t="str">
        <f t="shared" si="27"/>
        <v>R10</v>
      </c>
      <c r="F82" s="13" t="s">
        <v>433</v>
      </c>
      <c r="G82" s="13" t="str">
        <f t="shared" si="2"/>
        <v>R10</v>
      </c>
      <c r="H82" s="13" t="str">
        <f t="shared" si="3"/>
        <v>R10</v>
      </c>
      <c r="I82" s="151" t="s">
        <v>53</v>
      </c>
      <c r="J82" s="148"/>
      <c r="K82" s="148"/>
      <c r="L82" s="148"/>
      <c r="M82" s="148"/>
      <c r="N82" s="148"/>
      <c r="O82" s="25" t="b">
        <f t="shared" si="32"/>
        <v>1</v>
      </c>
      <c r="P82" s="25" t="b">
        <f t="shared" si="33"/>
        <v>0</v>
      </c>
      <c r="Q82" t="b">
        <f t="shared" si="34"/>
        <v>1</v>
      </c>
      <c r="R82" t="b">
        <f t="shared" si="35"/>
        <v>0</v>
      </c>
      <c r="S82" t="b">
        <f t="shared" si="36"/>
        <v>0</v>
      </c>
      <c r="T82" s="25" t="b">
        <f t="shared" si="37"/>
        <v>0</v>
      </c>
      <c r="U82" t="b">
        <f t="shared" si="38"/>
        <v>0</v>
      </c>
      <c r="V82" t="b">
        <f t="shared" si="39"/>
        <v>0</v>
      </c>
      <c r="W82" t="b">
        <f t="shared" si="40"/>
        <v>0</v>
      </c>
      <c r="X82" t="b">
        <f t="shared" si="41"/>
        <v>0</v>
      </c>
      <c r="Y82" t="b">
        <f t="shared" si="42"/>
        <v>0</v>
      </c>
      <c r="Z82" t="b">
        <f t="shared" si="43"/>
        <v>0</v>
      </c>
      <c r="AA82" s="177"/>
    </row>
    <row r="83" spans="1:27" ht="46.5" customHeight="1">
      <c r="A83" s="16"/>
      <c r="B83" s="75"/>
      <c r="C83" s="180"/>
      <c r="D83" s="4" t="s">
        <v>434</v>
      </c>
      <c r="E83" s="4" t="str">
        <f t="shared" ref="E83:E84" si="48">LEFT(D83,FIND("(",D83)-1)</f>
        <v>R10</v>
      </c>
      <c r="F83" s="158" t="s">
        <v>55</v>
      </c>
      <c r="G83" s="13" t="str">
        <f t="shared" si="2"/>
        <v>R10</v>
      </c>
      <c r="H83" s="13" t="str">
        <f t="shared" si="3"/>
        <v>R10</v>
      </c>
      <c r="I83" s="159" t="s">
        <v>56</v>
      </c>
      <c r="J83" s="148"/>
      <c r="K83" s="148"/>
      <c r="L83" s="148"/>
      <c r="M83" s="148"/>
      <c r="N83" s="148"/>
      <c r="O83" s="25" t="b">
        <f t="shared" si="32"/>
        <v>1</v>
      </c>
      <c r="P83" s="25" t="b">
        <f t="shared" si="33"/>
        <v>0</v>
      </c>
      <c r="Q83" t="b">
        <f t="shared" si="34"/>
        <v>1</v>
      </c>
      <c r="R83" t="b">
        <f t="shared" si="35"/>
        <v>0</v>
      </c>
      <c r="S83" t="b">
        <f t="shared" si="36"/>
        <v>0</v>
      </c>
      <c r="T83" s="25" t="b">
        <f t="shared" si="37"/>
        <v>0</v>
      </c>
      <c r="U83" t="b">
        <f t="shared" si="38"/>
        <v>0</v>
      </c>
      <c r="V83" t="b">
        <f t="shared" si="39"/>
        <v>0</v>
      </c>
      <c r="W83" t="b">
        <f t="shared" si="40"/>
        <v>0</v>
      </c>
      <c r="X83" t="b">
        <f t="shared" si="41"/>
        <v>0</v>
      </c>
      <c r="Y83" t="b">
        <f t="shared" si="42"/>
        <v>0</v>
      </c>
      <c r="Z83" t="b">
        <f t="shared" si="43"/>
        <v>0</v>
      </c>
      <c r="AA83" s="177"/>
    </row>
    <row r="84" spans="1:27" ht="46.5" customHeight="1">
      <c r="A84" s="43"/>
      <c r="B84" s="77"/>
      <c r="C84" s="181"/>
      <c r="D84" s="84" t="s">
        <v>435</v>
      </c>
      <c r="E84" s="84" t="str">
        <f t="shared" si="48"/>
        <v>R10</v>
      </c>
      <c r="F84" s="156" t="s">
        <v>55</v>
      </c>
      <c r="G84" s="27" t="str">
        <f t="shared" si="2"/>
        <v>R10</v>
      </c>
      <c r="H84" s="27" t="str">
        <f t="shared" si="3"/>
        <v>R10</v>
      </c>
      <c r="I84" s="157" t="s">
        <v>56</v>
      </c>
      <c r="J84" s="149"/>
      <c r="K84" s="149"/>
      <c r="L84" s="149"/>
      <c r="M84" s="149"/>
      <c r="N84" s="149"/>
      <c r="O84" s="34" t="b">
        <f t="shared" si="32"/>
        <v>1</v>
      </c>
      <c r="P84" s="34" t="b">
        <f t="shared" si="33"/>
        <v>0</v>
      </c>
      <c r="Q84" s="26" t="b">
        <f t="shared" si="34"/>
        <v>1</v>
      </c>
      <c r="R84" s="26" t="b">
        <f t="shared" si="35"/>
        <v>0</v>
      </c>
      <c r="S84" s="26" t="b">
        <f t="shared" si="36"/>
        <v>0</v>
      </c>
      <c r="T84" s="34" t="b">
        <f t="shared" si="37"/>
        <v>0</v>
      </c>
      <c r="U84" s="26" t="b">
        <f t="shared" si="38"/>
        <v>0</v>
      </c>
      <c r="V84" s="26" t="b">
        <f t="shared" si="39"/>
        <v>0</v>
      </c>
      <c r="W84" s="26" t="b">
        <f t="shared" si="40"/>
        <v>0</v>
      </c>
      <c r="X84" s="26" t="b">
        <f t="shared" si="41"/>
        <v>0</v>
      </c>
      <c r="Y84" s="26" t="b">
        <f t="shared" si="42"/>
        <v>0</v>
      </c>
      <c r="Z84" s="26" t="b">
        <f t="shared" si="43"/>
        <v>0</v>
      </c>
      <c r="AA84" s="178"/>
    </row>
    <row r="85" spans="1:27" ht="26.5" customHeight="1">
      <c r="A85" s="42" t="s">
        <v>436</v>
      </c>
      <c r="B85" s="76" t="s">
        <v>314</v>
      </c>
      <c r="C85" s="185" t="s">
        <v>437</v>
      </c>
      <c r="D85" s="97" t="s">
        <v>438</v>
      </c>
      <c r="E85" s="97" t="str">
        <f t="shared" si="27"/>
        <v>R11</v>
      </c>
      <c r="F85" s="31" t="s">
        <v>37</v>
      </c>
      <c r="G85" s="31" t="str">
        <f t="shared" si="2"/>
        <v>R11</v>
      </c>
      <c r="H85" s="31" t="str">
        <f t="shared" si="3"/>
        <v>R11</v>
      </c>
      <c r="I85" s="154" t="s">
        <v>38</v>
      </c>
      <c r="J85" s="155"/>
      <c r="K85" s="155"/>
      <c r="L85" s="155"/>
      <c r="M85" s="155"/>
      <c r="N85" s="155"/>
      <c r="O85" s="32" t="b">
        <f t="shared" si="32"/>
        <v>1</v>
      </c>
      <c r="P85" s="32" t="b">
        <f t="shared" si="33"/>
        <v>0</v>
      </c>
      <c r="Q85" s="160" t="b">
        <f t="shared" si="34"/>
        <v>1</v>
      </c>
      <c r="R85" s="160" t="b">
        <f t="shared" si="35"/>
        <v>0</v>
      </c>
      <c r="S85" s="160" t="b">
        <f t="shared" si="36"/>
        <v>0</v>
      </c>
      <c r="T85" s="32" t="b">
        <f t="shared" si="37"/>
        <v>0</v>
      </c>
      <c r="U85" s="160" t="b">
        <f t="shared" si="38"/>
        <v>0</v>
      </c>
      <c r="V85" s="160" t="b">
        <f t="shared" si="39"/>
        <v>0</v>
      </c>
      <c r="W85" s="160" t="b">
        <f t="shared" si="40"/>
        <v>0</v>
      </c>
      <c r="X85" s="160" t="b">
        <f t="shared" si="41"/>
        <v>0</v>
      </c>
      <c r="Y85" s="160" t="b">
        <f t="shared" si="42"/>
        <v>0</v>
      </c>
      <c r="Z85" s="160" t="b">
        <f t="shared" si="43"/>
        <v>0</v>
      </c>
      <c r="AA85" s="176" t="str" cm="1">
        <f t="array" ref="AA85">_xlfn.LET(
_xlpm.currentText,IF(OR(O85,P85),"- Please select exactly one current practice (or 'Not applicable')",""),
_xlpm.goalsText,IF(T85,"- Please select exactly one goal",""),
_xlpm.insufficientGoal,IF(U85,"- Note: selected goal is at same or lower level than current state",""),
_xlpm.naToInadequate,IF(V85,"- Note: selected goal is inadequate",""),
_xlpm.customGoalButNoDescription,IF(X85,"- Please provide a description for your custom state in column F",""),
_xlpm.customGoalButNoMaturitySpecified,IF(Y85,"- Please select a maturity level for custom state",""),
_xlpm.goalButNoTimescale,IF(W85,"- Please use the 'Improvement timescale' field to indicate how quickly improvement is planned for",""),
_xlpm.timescaleButNoAction,IF(Z85,"- Please indicate what actions you intend to take to improve within the " &amp; LOWER(L85),""),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86" spans="1:27" ht="31">
      <c r="A86" s="16"/>
      <c r="B86" s="75"/>
      <c r="C86" s="186"/>
      <c r="D86" s="4" t="s">
        <v>439</v>
      </c>
      <c r="E86" s="4" t="str">
        <f t="shared" ref="E86" si="49">LEFT(D86,FIND("(",D86)-1)</f>
        <v>R11</v>
      </c>
      <c r="F86" s="13" t="s">
        <v>440</v>
      </c>
      <c r="G86" s="13" t="str">
        <f t="shared" si="2"/>
        <v>R11</v>
      </c>
      <c r="H86" s="13" t="str">
        <f t="shared" si="3"/>
        <v>R11</v>
      </c>
      <c r="I86" s="92" t="s">
        <v>42</v>
      </c>
      <c r="J86" s="148"/>
      <c r="K86" s="148"/>
      <c r="L86" s="148"/>
      <c r="M86" s="148"/>
      <c r="N86" s="148"/>
      <c r="O86" s="25" t="b">
        <f t="shared" si="32"/>
        <v>1</v>
      </c>
      <c r="P86" s="25" t="b">
        <f t="shared" si="33"/>
        <v>0</v>
      </c>
      <c r="Q86" t="b">
        <f t="shared" si="34"/>
        <v>1</v>
      </c>
      <c r="R86" t="b">
        <f t="shared" si="35"/>
        <v>0</v>
      </c>
      <c r="S86" t="b">
        <f t="shared" si="36"/>
        <v>0</v>
      </c>
      <c r="T86" s="25" t="b">
        <f t="shared" si="37"/>
        <v>0</v>
      </c>
      <c r="U86" t="b">
        <f t="shared" si="38"/>
        <v>0</v>
      </c>
      <c r="V86" t="b">
        <f t="shared" si="39"/>
        <v>0</v>
      </c>
      <c r="W86" t="b">
        <f t="shared" si="40"/>
        <v>0</v>
      </c>
      <c r="X86" t="b">
        <f t="shared" si="41"/>
        <v>0</v>
      </c>
      <c r="Y86" t="b">
        <f t="shared" si="42"/>
        <v>0</v>
      </c>
      <c r="Z86" t="b">
        <f t="shared" si="43"/>
        <v>0</v>
      </c>
      <c r="AA86" s="177"/>
    </row>
    <row r="87" spans="1:27" ht="62.15" customHeight="1">
      <c r="A87" s="16"/>
      <c r="B87" s="75"/>
      <c r="C87" s="186"/>
      <c r="D87" s="4" t="s">
        <v>441</v>
      </c>
      <c r="E87" s="4" t="str">
        <f t="shared" si="27"/>
        <v>R11</v>
      </c>
      <c r="F87" s="13" t="s">
        <v>442</v>
      </c>
      <c r="G87" s="13" t="str">
        <f t="shared" ref="G87:G111" si="50">$E87&amp;J87</f>
        <v>R11</v>
      </c>
      <c r="H87" s="13" t="str">
        <f t="shared" ref="H87:H111" si="51">$E87&amp;K87</f>
        <v>R11</v>
      </c>
      <c r="I87" s="93" t="s">
        <v>69</v>
      </c>
      <c r="J87" s="148"/>
      <c r="K87" s="148"/>
      <c r="L87" s="148"/>
      <c r="M87" s="148"/>
      <c r="N87" s="148"/>
      <c r="O87" s="25" t="b">
        <f t="shared" si="32"/>
        <v>1</v>
      </c>
      <c r="P87" s="25" t="b">
        <f t="shared" si="33"/>
        <v>0</v>
      </c>
      <c r="Q87" t="b">
        <f t="shared" si="34"/>
        <v>1</v>
      </c>
      <c r="R87" t="b">
        <f t="shared" si="35"/>
        <v>0</v>
      </c>
      <c r="S87" t="b">
        <f t="shared" si="36"/>
        <v>0</v>
      </c>
      <c r="T87" s="25" t="b">
        <f t="shared" si="37"/>
        <v>0</v>
      </c>
      <c r="U87" t="b">
        <f t="shared" si="38"/>
        <v>0</v>
      </c>
      <c r="V87" t="b">
        <f t="shared" si="39"/>
        <v>0</v>
      </c>
      <c r="W87" t="b">
        <f t="shared" si="40"/>
        <v>0</v>
      </c>
      <c r="X87" t="b">
        <f t="shared" si="41"/>
        <v>0</v>
      </c>
      <c r="Y87" t="b">
        <f t="shared" si="42"/>
        <v>0</v>
      </c>
      <c r="Z87" t="b">
        <f t="shared" si="43"/>
        <v>0</v>
      </c>
      <c r="AA87" s="177"/>
    </row>
    <row r="88" spans="1:27" ht="93">
      <c r="A88" s="16"/>
      <c r="B88" s="75"/>
      <c r="C88" s="186"/>
      <c r="D88" s="4" t="s">
        <v>443</v>
      </c>
      <c r="E88" s="4" t="str">
        <f t="shared" si="27"/>
        <v>R11</v>
      </c>
      <c r="F88" s="13" t="s">
        <v>444</v>
      </c>
      <c r="G88" s="13" t="str">
        <f t="shared" si="50"/>
        <v>R11</v>
      </c>
      <c r="H88" s="13" t="str">
        <f t="shared" si="51"/>
        <v>R11</v>
      </c>
      <c r="I88" s="93" t="s">
        <v>69</v>
      </c>
      <c r="J88" s="148"/>
      <c r="K88" s="148"/>
      <c r="L88" s="148"/>
      <c r="M88" s="148"/>
      <c r="N88" s="148"/>
      <c r="O88" s="25" t="b">
        <f t="shared" si="32"/>
        <v>1</v>
      </c>
      <c r="P88" s="25" t="b">
        <f t="shared" si="33"/>
        <v>0</v>
      </c>
      <c r="Q88" t="b">
        <f t="shared" si="34"/>
        <v>1</v>
      </c>
      <c r="R88" t="b">
        <f t="shared" si="35"/>
        <v>0</v>
      </c>
      <c r="S88" t="b">
        <f t="shared" si="36"/>
        <v>0</v>
      </c>
      <c r="T88" s="25" t="b">
        <f t="shared" si="37"/>
        <v>0</v>
      </c>
      <c r="U88" t="b">
        <f t="shared" si="38"/>
        <v>0</v>
      </c>
      <c r="V88" t="b">
        <f t="shared" si="39"/>
        <v>0</v>
      </c>
      <c r="W88" t="b">
        <f t="shared" si="40"/>
        <v>0</v>
      </c>
      <c r="X88" t="b">
        <f t="shared" si="41"/>
        <v>0</v>
      </c>
      <c r="Y88" t="b">
        <f t="shared" si="42"/>
        <v>0</v>
      </c>
      <c r="Z88" t="b">
        <f t="shared" si="43"/>
        <v>0</v>
      </c>
      <c r="AA88" s="177"/>
    </row>
    <row r="89" spans="1:27" ht="111" customHeight="1">
      <c r="A89" s="16"/>
      <c r="B89" s="75"/>
      <c r="C89" s="186"/>
      <c r="D89" s="4" t="s">
        <v>445</v>
      </c>
      <c r="E89" s="4" t="str">
        <f t="shared" si="27"/>
        <v>R11</v>
      </c>
      <c r="F89" s="13" t="s">
        <v>446</v>
      </c>
      <c r="G89" s="13" t="str">
        <f t="shared" si="50"/>
        <v>R11</v>
      </c>
      <c r="H89" s="13" t="str">
        <f t="shared" si="51"/>
        <v>R11</v>
      </c>
      <c r="I89" s="151" t="s">
        <v>53</v>
      </c>
      <c r="J89" s="148"/>
      <c r="K89" s="148"/>
      <c r="L89" s="148"/>
      <c r="M89" s="148"/>
      <c r="N89" s="148"/>
      <c r="O89" s="25" t="b">
        <f t="shared" si="32"/>
        <v>1</v>
      </c>
      <c r="P89" s="25" t="b">
        <f t="shared" si="33"/>
        <v>0</v>
      </c>
      <c r="Q89" t="b">
        <f t="shared" si="34"/>
        <v>1</v>
      </c>
      <c r="R89" t="b">
        <f t="shared" si="35"/>
        <v>0</v>
      </c>
      <c r="S89" t="b">
        <f t="shared" si="36"/>
        <v>0</v>
      </c>
      <c r="T89" s="25" t="b">
        <f t="shared" si="37"/>
        <v>0</v>
      </c>
      <c r="U89" t="b">
        <f t="shared" si="38"/>
        <v>0</v>
      </c>
      <c r="V89" t="b">
        <f t="shared" si="39"/>
        <v>0</v>
      </c>
      <c r="W89" t="b">
        <f t="shared" si="40"/>
        <v>0</v>
      </c>
      <c r="X89" t="b">
        <f t="shared" si="41"/>
        <v>0</v>
      </c>
      <c r="Y89" t="b">
        <f t="shared" si="42"/>
        <v>0</v>
      </c>
      <c r="Z89" t="b">
        <f t="shared" si="43"/>
        <v>0</v>
      </c>
      <c r="AA89" s="177"/>
    </row>
    <row r="90" spans="1:27" ht="46.5" customHeight="1">
      <c r="A90" s="16"/>
      <c r="B90" s="75"/>
      <c r="C90" s="186"/>
      <c r="D90" s="4" t="s">
        <v>447</v>
      </c>
      <c r="E90" s="4" t="str">
        <f t="shared" ref="E90:E91" si="52">LEFT(D90,FIND("(",D90)-1)</f>
        <v>R11</v>
      </c>
      <c r="F90" s="158" t="s">
        <v>55</v>
      </c>
      <c r="G90" s="13" t="str">
        <f t="shared" si="50"/>
        <v>R11</v>
      </c>
      <c r="H90" s="13" t="str">
        <f t="shared" si="51"/>
        <v>R11</v>
      </c>
      <c r="I90" s="159" t="s">
        <v>56</v>
      </c>
      <c r="J90" s="148"/>
      <c r="K90" s="148"/>
      <c r="L90" s="148"/>
      <c r="M90" s="148"/>
      <c r="N90" s="148"/>
      <c r="O90" s="25" t="b">
        <f t="shared" si="32"/>
        <v>1</v>
      </c>
      <c r="P90" s="25" t="b">
        <f t="shared" si="33"/>
        <v>0</v>
      </c>
      <c r="Q90" t="b">
        <f t="shared" si="34"/>
        <v>1</v>
      </c>
      <c r="R90" t="b">
        <f t="shared" si="35"/>
        <v>0</v>
      </c>
      <c r="S90" t="b">
        <f t="shared" si="36"/>
        <v>0</v>
      </c>
      <c r="T90" s="25" t="b">
        <f t="shared" si="37"/>
        <v>0</v>
      </c>
      <c r="U90" t="b">
        <f t="shared" si="38"/>
        <v>0</v>
      </c>
      <c r="V90" t="b">
        <f t="shared" si="39"/>
        <v>0</v>
      </c>
      <c r="W90" t="b">
        <f t="shared" si="40"/>
        <v>0</v>
      </c>
      <c r="X90" t="b">
        <f t="shared" si="41"/>
        <v>0</v>
      </c>
      <c r="Y90" t="b">
        <f t="shared" si="42"/>
        <v>0</v>
      </c>
      <c r="Z90" t="b">
        <f t="shared" si="43"/>
        <v>0</v>
      </c>
      <c r="AA90" s="177"/>
    </row>
    <row r="91" spans="1:27" ht="46.5" customHeight="1">
      <c r="A91" s="43"/>
      <c r="B91" s="77"/>
      <c r="C91" s="187"/>
      <c r="D91" s="84" t="s">
        <v>448</v>
      </c>
      <c r="E91" s="84" t="str">
        <f t="shared" si="52"/>
        <v>R11</v>
      </c>
      <c r="F91" s="156" t="s">
        <v>55</v>
      </c>
      <c r="G91" s="27" t="str">
        <f t="shared" si="50"/>
        <v>R11</v>
      </c>
      <c r="H91" s="27" t="str">
        <f t="shared" si="51"/>
        <v>R11</v>
      </c>
      <c r="I91" s="157" t="s">
        <v>56</v>
      </c>
      <c r="J91" s="149"/>
      <c r="K91" s="149"/>
      <c r="L91" s="149"/>
      <c r="M91" s="149"/>
      <c r="N91" s="149"/>
      <c r="O91" s="34" t="b">
        <f t="shared" si="32"/>
        <v>1</v>
      </c>
      <c r="P91" s="34" t="b">
        <f t="shared" si="33"/>
        <v>0</v>
      </c>
      <c r="Q91" s="26" t="b">
        <f t="shared" si="34"/>
        <v>1</v>
      </c>
      <c r="R91" s="26" t="b">
        <f t="shared" si="35"/>
        <v>0</v>
      </c>
      <c r="S91" s="26" t="b">
        <f t="shared" si="36"/>
        <v>0</v>
      </c>
      <c r="T91" s="34" t="b">
        <f t="shared" si="37"/>
        <v>0</v>
      </c>
      <c r="U91" s="26" t="b">
        <f t="shared" si="38"/>
        <v>0</v>
      </c>
      <c r="V91" s="26" t="b">
        <f t="shared" si="39"/>
        <v>0</v>
      </c>
      <c r="W91" s="26" t="b">
        <f t="shared" si="40"/>
        <v>0</v>
      </c>
      <c r="X91" s="26" t="b">
        <f t="shared" si="41"/>
        <v>0</v>
      </c>
      <c r="Y91" s="26" t="b">
        <f t="shared" si="42"/>
        <v>0</v>
      </c>
      <c r="Z91" s="26" t="b">
        <f t="shared" si="43"/>
        <v>0</v>
      </c>
      <c r="AA91" s="178"/>
    </row>
    <row r="92" spans="1:27" ht="26.5" customHeight="1">
      <c r="A92" s="42" t="s">
        <v>449</v>
      </c>
      <c r="B92" s="76" t="s">
        <v>314</v>
      </c>
      <c r="C92" s="179" t="s">
        <v>450</v>
      </c>
      <c r="D92" s="97" t="s">
        <v>451</v>
      </c>
      <c r="E92" s="97" t="str">
        <f t="shared" si="27"/>
        <v>R12</v>
      </c>
      <c r="F92" s="31" t="s">
        <v>37</v>
      </c>
      <c r="G92" s="31" t="str">
        <f t="shared" si="50"/>
        <v>R12</v>
      </c>
      <c r="H92" s="31" t="str">
        <f t="shared" si="51"/>
        <v>R12</v>
      </c>
      <c r="I92" s="154" t="s">
        <v>38</v>
      </c>
      <c r="J92" s="155"/>
      <c r="K92" s="155"/>
      <c r="L92" s="155"/>
      <c r="M92" s="155"/>
      <c r="N92" s="155"/>
      <c r="O92" s="32" t="b">
        <f t="shared" si="32"/>
        <v>1</v>
      </c>
      <c r="P92" s="32" t="b">
        <f t="shared" si="33"/>
        <v>0</v>
      </c>
      <c r="Q92" s="160" t="b">
        <f t="shared" si="34"/>
        <v>1</v>
      </c>
      <c r="R92" s="160" t="b">
        <f t="shared" si="35"/>
        <v>0</v>
      </c>
      <c r="S92" s="160" t="b">
        <f t="shared" si="36"/>
        <v>0</v>
      </c>
      <c r="T92" s="32" t="b">
        <f t="shared" si="37"/>
        <v>0</v>
      </c>
      <c r="U92" s="160" t="b">
        <f t="shared" si="38"/>
        <v>0</v>
      </c>
      <c r="V92" s="160" t="b">
        <f t="shared" si="39"/>
        <v>0</v>
      </c>
      <c r="W92" s="160" t="b">
        <f t="shared" si="40"/>
        <v>0</v>
      </c>
      <c r="X92" s="160" t="b">
        <f t="shared" si="41"/>
        <v>0</v>
      </c>
      <c r="Y92" s="160" t="b">
        <f t="shared" si="42"/>
        <v>0</v>
      </c>
      <c r="Z92" s="160" t="b">
        <f t="shared" si="43"/>
        <v>0</v>
      </c>
      <c r="AA92" s="176" t="str" cm="1">
        <f t="array" ref="AA92">_xlfn.LET(
_xlpm.currentText,IF(OR(O92,P92),"- Please select exactly one current practice (or 'Not applicable')",""),
_xlpm.goalsText,IF(T92,"- Please select exactly one goal",""),
_xlpm.insufficientGoal,IF(U92,"- Note: selected goal is at same or lower level than current state",""),
_xlpm.naToInadequate,IF(V92,"- Note: selected goal is inadequate",""),
_xlpm.customGoalButNoDescription,IF(X92,"- Please provide a description for your custom state in column F",""),
_xlpm.customGoalButNoMaturitySpecified,IF(Y92,"- Please select a maturity level for custom state",""),
_xlpm.goalButNoTimescale,IF(W92,"- Please use the 'Improvement timescale' field to indicate how quickly improvement is planned for",""),
_xlpm.timescaleButNoAction,IF(Z92,"- Please indicate what actions you intend to take to improve within the " &amp; LOWER(L92),""),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93" spans="1:27" ht="45.65" customHeight="1">
      <c r="A93" s="16"/>
      <c r="B93" s="75"/>
      <c r="C93" s="180"/>
      <c r="D93" s="4" t="s">
        <v>452</v>
      </c>
      <c r="E93" s="4" t="str">
        <f t="shared" ref="E93" si="53">LEFT(D93,FIND("(",D93)-1)</f>
        <v>R12</v>
      </c>
      <c r="F93" s="13" t="s">
        <v>453</v>
      </c>
      <c r="G93" s="13" t="str">
        <f t="shared" si="50"/>
        <v>R12</v>
      </c>
      <c r="H93" s="13" t="str">
        <f t="shared" si="51"/>
        <v>R12</v>
      </c>
      <c r="I93" s="92" t="s">
        <v>42</v>
      </c>
      <c r="J93" s="148"/>
      <c r="K93" s="148"/>
      <c r="L93" s="148"/>
      <c r="M93" s="148"/>
      <c r="N93" s="148"/>
      <c r="O93" s="25" t="b">
        <f t="shared" si="32"/>
        <v>1</v>
      </c>
      <c r="P93" s="25" t="b">
        <f t="shared" si="33"/>
        <v>0</v>
      </c>
      <c r="Q93" t="b">
        <f t="shared" si="34"/>
        <v>1</v>
      </c>
      <c r="R93" t="b">
        <f t="shared" si="35"/>
        <v>0</v>
      </c>
      <c r="S93" t="b">
        <f t="shared" si="36"/>
        <v>0</v>
      </c>
      <c r="T93" s="25" t="b">
        <f t="shared" si="37"/>
        <v>0</v>
      </c>
      <c r="U93" t="b">
        <f t="shared" si="38"/>
        <v>0</v>
      </c>
      <c r="V93" t="b">
        <f t="shared" si="39"/>
        <v>0</v>
      </c>
      <c r="W93" t="b">
        <f t="shared" si="40"/>
        <v>0</v>
      </c>
      <c r="X93" t="b">
        <f t="shared" si="41"/>
        <v>0</v>
      </c>
      <c r="Y93" t="b">
        <f t="shared" si="42"/>
        <v>0</v>
      </c>
      <c r="Z93" t="b">
        <f t="shared" si="43"/>
        <v>0</v>
      </c>
      <c r="AA93" s="177"/>
    </row>
    <row r="94" spans="1:27" ht="121.5" customHeight="1">
      <c r="A94" s="16"/>
      <c r="B94" s="75"/>
      <c r="C94" s="180"/>
      <c r="D94" s="4" t="s">
        <v>454</v>
      </c>
      <c r="E94" s="4" t="str">
        <f t="shared" si="27"/>
        <v>R12</v>
      </c>
      <c r="F94" s="13" t="s">
        <v>455</v>
      </c>
      <c r="G94" s="13" t="str">
        <f t="shared" si="50"/>
        <v>R12</v>
      </c>
      <c r="H94" s="13" t="str">
        <f t="shared" si="51"/>
        <v>R12</v>
      </c>
      <c r="I94" s="93" t="s">
        <v>69</v>
      </c>
      <c r="J94" s="148"/>
      <c r="K94" s="148"/>
      <c r="L94" s="148"/>
      <c r="M94" s="148"/>
      <c r="N94" s="148"/>
      <c r="O94" s="25" t="b">
        <f t="shared" si="32"/>
        <v>1</v>
      </c>
      <c r="P94" s="25" t="b">
        <f t="shared" si="33"/>
        <v>0</v>
      </c>
      <c r="Q94" t="b">
        <f t="shared" si="34"/>
        <v>1</v>
      </c>
      <c r="R94" t="b">
        <f t="shared" si="35"/>
        <v>0</v>
      </c>
      <c r="S94" t="b">
        <f t="shared" si="36"/>
        <v>0</v>
      </c>
      <c r="T94" s="25" t="b">
        <f t="shared" si="37"/>
        <v>0</v>
      </c>
      <c r="U94" t="b">
        <f t="shared" si="38"/>
        <v>0</v>
      </c>
      <c r="V94" t="b">
        <f t="shared" si="39"/>
        <v>0</v>
      </c>
      <c r="W94" t="b">
        <f t="shared" si="40"/>
        <v>0</v>
      </c>
      <c r="X94" t="b">
        <f t="shared" si="41"/>
        <v>0</v>
      </c>
      <c r="Y94" t="b">
        <f t="shared" si="42"/>
        <v>0</v>
      </c>
      <c r="Z94" t="b">
        <f t="shared" si="43"/>
        <v>0</v>
      </c>
      <c r="AA94" s="177"/>
    </row>
    <row r="95" spans="1:27" ht="67" customHeight="1">
      <c r="A95" s="16"/>
      <c r="B95" s="75"/>
      <c r="C95" s="180"/>
      <c r="D95" s="4" t="s">
        <v>456</v>
      </c>
      <c r="E95" s="4" t="str">
        <f t="shared" si="27"/>
        <v>R12</v>
      </c>
      <c r="F95" s="13" t="s">
        <v>457</v>
      </c>
      <c r="G95" s="13" t="str">
        <f t="shared" si="50"/>
        <v>R12</v>
      </c>
      <c r="H95" s="13" t="str">
        <f t="shared" si="51"/>
        <v>R12</v>
      </c>
      <c r="I95" s="93" t="s">
        <v>69</v>
      </c>
      <c r="J95" s="148"/>
      <c r="K95" s="148"/>
      <c r="L95" s="148"/>
      <c r="M95" s="148"/>
      <c r="N95" s="148"/>
      <c r="O95" s="25" t="b">
        <f t="shared" si="32"/>
        <v>1</v>
      </c>
      <c r="P95" s="25" t="b">
        <f t="shared" si="33"/>
        <v>0</v>
      </c>
      <c r="Q95" t="b">
        <f t="shared" si="34"/>
        <v>1</v>
      </c>
      <c r="R95" t="b">
        <f t="shared" si="35"/>
        <v>0</v>
      </c>
      <c r="S95" t="b">
        <f t="shared" si="36"/>
        <v>0</v>
      </c>
      <c r="T95" s="25" t="b">
        <f t="shared" si="37"/>
        <v>0</v>
      </c>
      <c r="U95" t="b">
        <f t="shared" si="38"/>
        <v>0</v>
      </c>
      <c r="V95" t="b">
        <f t="shared" si="39"/>
        <v>0</v>
      </c>
      <c r="W95" t="b">
        <f t="shared" si="40"/>
        <v>0</v>
      </c>
      <c r="X95" t="b">
        <f t="shared" si="41"/>
        <v>0</v>
      </c>
      <c r="Y95" t="b">
        <f t="shared" si="42"/>
        <v>0</v>
      </c>
      <c r="Z95" t="b">
        <f t="shared" si="43"/>
        <v>0</v>
      </c>
      <c r="AA95" s="177"/>
    </row>
    <row r="96" spans="1:27" ht="69" customHeight="1">
      <c r="A96" s="16"/>
      <c r="B96" s="75"/>
      <c r="C96" s="180"/>
      <c r="D96" s="4" t="s">
        <v>458</v>
      </c>
      <c r="E96" s="4" t="str">
        <f t="shared" si="27"/>
        <v>R12</v>
      </c>
      <c r="F96" s="13" t="s">
        <v>459</v>
      </c>
      <c r="G96" s="13" t="str">
        <f t="shared" si="50"/>
        <v>R12</v>
      </c>
      <c r="H96" s="13" t="str">
        <f t="shared" si="51"/>
        <v>R12</v>
      </c>
      <c r="I96" s="151" t="s">
        <v>53</v>
      </c>
      <c r="J96" s="148"/>
      <c r="K96" s="148"/>
      <c r="L96" s="148"/>
      <c r="M96" s="148"/>
      <c r="N96" s="148"/>
      <c r="O96" s="25" t="b">
        <f t="shared" si="32"/>
        <v>1</v>
      </c>
      <c r="P96" s="25" t="b">
        <f t="shared" si="33"/>
        <v>0</v>
      </c>
      <c r="Q96" t="b">
        <f t="shared" si="34"/>
        <v>1</v>
      </c>
      <c r="R96" t="b">
        <f t="shared" si="35"/>
        <v>0</v>
      </c>
      <c r="S96" t="b">
        <f t="shared" si="36"/>
        <v>0</v>
      </c>
      <c r="T96" s="25" t="b">
        <f t="shared" si="37"/>
        <v>0</v>
      </c>
      <c r="U96" t="b">
        <f t="shared" si="38"/>
        <v>0</v>
      </c>
      <c r="V96" t="b">
        <f t="shared" si="39"/>
        <v>0</v>
      </c>
      <c r="W96" t="b">
        <f t="shared" si="40"/>
        <v>0</v>
      </c>
      <c r="X96" t="b">
        <f t="shared" si="41"/>
        <v>0</v>
      </c>
      <c r="Y96" t="b">
        <f t="shared" si="42"/>
        <v>0</v>
      </c>
      <c r="Z96" t="b">
        <f t="shared" si="43"/>
        <v>0</v>
      </c>
      <c r="AA96" s="177"/>
    </row>
    <row r="97" spans="1:27" ht="46.5" customHeight="1">
      <c r="A97" s="16"/>
      <c r="B97" s="75"/>
      <c r="C97" s="180"/>
      <c r="D97" s="4" t="s">
        <v>460</v>
      </c>
      <c r="E97" s="4" t="str">
        <f t="shared" ref="E97:E98" si="54">LEFT(D97,FIND("(",D97)-1)</f>
        <v>R12</v>
      </c>
      <c r="F97" s="158" t="s">
        <v>55</v>
      </c>
      <c r="G97" s="13" t="str">
        <f t="shared" si="50"/>
        <v>R12</v>
      </c>
      <c r="H97" s="13" t="str">
        <f t="shared" si="51"/>
        <v>R12</v>
      </c>
      <c r="I97" s="159" t="s">
        <v>56</v>
      </c>
      <c r="J97" s="148"/>
      <c r="K97" s="148"/>
      <c r="L97" s="148"/>
      <c r="M97" s="148"/>
      <c r="N97" s="148"/>
      <c r="O97" s="25" t="b">
        <f t="shared" si="32"/>
        <v>1</v>
      </c>
      <c r="P97" s="25" t="b">
        <f t="shared" si="33"/>
        <v>0</v>
      </c>
      <c r="Q97" t="b">
        <f t="shared" si="34"/>
        <v>1</v>
      </c>
      <c r="R97" t="b">
        <f t="shared" si="35"/>
        <v>0</v>
      </c>
      <c r="S97" t="b">
        <f t="shared" si="36"/>
        <v>0</v>
      </c>
      <c r="T97" s="25" t="b">
        <f t="shared" si="37"/>
        <v>0</v>
      </c>
      <c r="U97" t="b">
        <f t="shared" si="38"/>
        <v>0</v>
      </c>
      <c r="V97" t="b">
        <f t="shared" si="39"/>
        <v>0</v>
      </c>
      <c r="W97" t="b">
        <f t="shared" si="40"/>
        <v>0</v>
      </c>
      <c r="X97" t="b">
        <f t="shared" si="41"/>
        <v>0</v>
      </c>
      <c r="Y97" t="b">
        <f t="shared" si="42"/>
        <v>0</v>
      </c>
      <c r="Z97" t="b">
        <f t="shared" si="43"/>
        <v>0</v>
      </c>
      <c r="AA97" s="177"/>
    </row>
    <row r="98" spans="1:27" ht="46.5" customHeight="1">
      <c r="A98" s="43"/>
      <c r="B98" s="77"/>
      <c r="C98" s="181"/>
      <c r="D98" s="84" t="s">
        <v>461</v>
      </c>
      <c r="E98" s="84" t="str">
        <f t="shared" si="54"/>
        <v>R12</v>
      </c>
      <c r="F98" s="156" t="s">
        <v>55</v>
      </c>
      <c r="G98" s="27" t="str">
        <f t="shared" si="50"/>
        <v>R12</v>
      </c>
      <c r="H98" s="27" t="str">
        <f t="shared" si="51"/>
        <v>R12</v>
      </c>
      <c r="I98" s="157" t="s">
        <v>56</v>
      </c>
      <c r="J98" s="149"/>
      <c r="K98" s="149"/>
      <c r="L98" s="149"/>
      <c r="M98" s="149"/>
      <c r="N98" s="149"/>
      <c r="O98" s="34" t="b">
        <f t="shared" si="32"/>
        <v>1</v>
      </c>
      <c r="P98" s="34" t="b">
        <f t="shared" si="33"/>
        <v>0</v>
      </c>
      <c r="Q98" s="26" t="b">
        <f t="shared" si="34"/>
        <v>1</v>
      </c>
      <c r="R98" s="26" t="b">
        <f t="shared" si="35"/>
        <v>0</v>
      </c>
      <c r="S98" s="26" t="b">
        <f t="shared" si="36"/>
        <v>0</v>
      </c>
      <c r="T98" s="34" t="b">
        <f t="shared" si="37"/>
        <v>0</v>
      </c>
      <c r="U98" s="26" t="b">
        <f t="shared" si="38"/>
        <v>0</v>
      </c>
      <c r="V98" s="26" t="b">
        <f t="shared" si="39"/>
        <v>0</v>
      </c>
      <c r="W98" s="26" t="b">
        <f t="shared" si="40"/>
        <v>0</v>
      </c>
      <c r="X98" s="26" t="b">
        <f t="shared" si="41"/>
        <v>0</v>
      </c>
      <c r="Y98" s="26" t="b">
        <f t="shared" si="42"/>
        <v>0</v>
      </c>
      <c r="Z98" s="26" t="b">
        <f t="shared" si="43"/>
        <v>0</v>
      </c>
      <c r="AA98" s="178"/>
    </row>
    <row r="99" spans="1:27" ht="26.5" customHeight="1">
      <c r="A99" s="42" t="s">
        <v>462</v>
      </c>
      <c r="B99" s="76" t="s">
        <v>279</v>
      </c>
      <c r="C99" s="179" t="s">
        <v>463</v>
      </c>
      <c r="D99" s="97" t="s">
        <v>464</v>
      </c>
      <c r="E99" s="97" t="str">
        <f t="shared" si="27"/>
        <v>R13</v>
      </c>
      <c r="F99" s="31" t="s">
        <v>37</v>
      </c>
      <c r="G99" s="31" t="str">
        <f t="shared" si="50"/>
        <v>R13</v>
      </c>
      <c r="H99" s="31" t="str">
        <f t="shared" si="51"/>
        <v>R13</v>
      </c>
      <c r="I99" s="154" t="s">
        <v>38</v>
      </c>
      <c r="J99" s="155"/>
      <c r="K99" s="155"/>
      <c r="L99" s="155"/>
      <c r="M99" s="155"/>
      <c r="N99" s="155"/>
      <c r="O99" s="32" t="b">
        <f t="shared" si="32"/>
        <v>1</v>
      </c>
      <c r="P99" s="32" t="b">
        <f t="shared" si="33"/>
        <v>0</v>
      </c>
      <c r="Q99" s="160" t="b">
        <f t="shared" si="34"/>
        <v>1</v>
      </c>
      <c r="R99" s="160" t="b">
        <f t="shared" si="35"/>
        <v>0</v>
      </c>
      <c r="S99" s="160" t="b">
        <f t="shared" si="36"/>
        <v>0</v>
      </c>
      <c r="T99" s="32" t="b">
        <f t="shared" si="37"/>
        <v>0</v>
      </c>
      <c r="U99" s="160" t="b">
        <f t="shared" si="38"/>
        <v>0</v>
      </c>
      <c r="V99" s="160" t="b">
        <f t="shared" si="39"/>
        <v>0</v>
      </c>
      <c r="W99" s="160" t="b">
        <f t="shared" si="40"/>
        <v>0</v>
      </c>
      <c r="X99" s="160" t="b">
        <f t="shared" si="41"/>
        <v>0</v>
      </c>
      <c r="Y99" s="160" t="b">
        <f t="shared" si="42"/>
        <v>0</v>
      </c>
      <c r="Z99" s="160" t="b">
        <f t="shared" si="43"/>
        <v>0</v>
      </c>
      <c r="AA99" s="176" t="str" cm="1">
        <f t="array" ref="AA99">_xlfn.LET(
_xlpm.currentText,IF(OR(O99,P99),"- Please select exactly one current practice (or 'Not applicable')",""),
_xlpm.goalsText,IF(T99,"- Please select exactly one goal",""),
_xlpm.insufficientGoal,IF(U99,"- Note: selected goal is at same or lower level than current state",""),
_xlpm.naToInadequate,IF(V99,"- Note: selected goal is inadequate",""),
_xlpm.customGoalButNoDescription,IF(X99,"- Please provide a description for your custom state in column F",""),
_xlpm.customGoalButNoMaturitySpecified,IF(Y99,"- Please select a maturity level for custom state",""),
_xlpm.goalButNoTimescale,IF(W99,"- Please use the 'Improvement timescale' field to indicate how quickly improvement is planned for",""),
_xlpm.timescaleButNoAction,IF(Z99,"- Please indicate what actions you intend to take to improve within the " &amp; LOWER(L99),""),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00" spans="1:27" ht="26.5" customHeight="1">
      <c r="A100" s="16"/>
      <c r="B100" s="75"/>
      <c r="C100" s="180"/>
      <c r="D100" s="4" t="s">
        <v>465</v>
      </c>
      <c r="E100" s="4" t="str">
        <f t="shared" ref="E100" si="55">LEFT(D100,FIND("(",D100)-1)</f>
        <v>R13</v>
      </c>
      <c r="F100" s="13" t="s">
        <v>466</v>
      </c>
      <c r="G100" s="13" t="str">
        <f t="shared" si="50"/>
        <v>R13</v>
      </c>
      <c r="H100" s="13" t="str">
        <f t="shared" si="51"/>
        <v>R13</v>
      </c>
      <c r="I100" s="92" t="s">
        <v>42</v>
      </c>
      <c r="J100" s="148"/>
      <c r="K100" s="148"/>
      <c r="L100" s="148"/>
      <c r="M100" s="148"/>
      <c r="N100" s="148"/>
      <c r="O100" s="25" t="b">
        <f t="shared" si="32"/>
        <v>1</v>
      </c>
      <c r="P100" s="25" t="b">
        <f t="shared" si="33"/>
        <v>0</v>
      </c>
      <c r="Q100" t="b">
        <f t="shared" si="34"/>
        <v>1</v>
      </c>
      <c r="R100" t="b">
        <f t="shared" si="35"/>
        <v>0</v>
      </c>
      <c r="S100" t="b">
        <f t="shared" si="36"/>
        <v>0</v>
      </c>
      <c r="T100" s="25" t="b">
        <f t="shared" si="37"/>
        <v>0</v>
      </c>
      <c r="U100" t="b">
        <f t="shared" si="38"/>
        <v>0</v>
      </c>
      <c r="V100" t="b">
        <f t="shared" si="39"/>
        <v>0</v>
      </c>
      <c r="W100" t="b">
        <f t="shared" si="40"/>
        <v>0</v>
      </c>
      <c r="X100" t="b">
        <f t="shared" si="41"/>
        <v>0</v>
      </c>
      <c r="Y100" t="b">
        <f t="shared" si="42"/>
        <v>0</v>
      </c>
      <c r="Z100" t="b">
        <f t="shared" si="43"/>
        <v>0</v>
      </c>
      <c r="AA100" s="177"/>
    </row>
    <row r="101" spans="1:27" ht="50.15" customHeight="1">
      <c r="A101" s="16"/>
      <c r="B101" s="75"/>
      <c r="C101" s="180"/>
      <c r="D101" s="4" t="s">
        <v>467</v>
      </c>
      <c r="E101" s="4" t="str">
        <f t="shared" si="27"/>
        <v>R13</v>
      </c>
      <c r="F101" s="13" t="s">
        <v>468</v>
      </c>
      <c r="G101" s="13" t="str">
        <f t="shared" si="50"/>
        <v>R13</v>
      </c>
      <c r="H101" s="13" t="str">
        <f t="shared" si="51"/>
        <v>R13</v>
      </c>
      <c r="I101" s="93" t="s">
        <v>69</v>
      </c>
      <c r="J101" s="148"/>
      <c r="K101" s="148"/>
      <c r="L101" s="148"/>
      <c r="M101" s="148"/>
      <c r="N101" s="148"/>
      <c r="O101" s="25" t="b">
        <f t="shared" si="32"/>
        <v>1</v>
      </c>
      <c r="P101" s="25" t="b">
        <f t="shared" si="33"/>
        <v>0</v>
      </c>
      <c r="Q101" t="b">
        <f t="shared" si="34"/>
        <v>1</v>
      </c>
      <c r="R101" t="b">
        <f t="shared" si="35"/>
        <v>0</v>
      </c>
      <c r="S101" t="b">
        <f t="shared" si="36"/>
        <v>0</v>
      </c>
      <c r="T101" s="25" t="b">
        <f t="shared" si="37"/>
        <v>0</v>
      </c>
      <c r="U101" t="b">
        <f t="shared" si="38"/>
        <v>0</v>
      </c>
      <c r="V101" t="b">
        <f t="shared" si="39"/>
        <v>0</v>
      </c>
      <c r="W101" t="b">
        <f t="shared" si="40"/>
        <v>0</v>
      </c>
      <c r="X101" t="b">
        <f t="shared" si="41"/>
        <v>0</v>
      </c>
      <c r="Y101" t="b">
        <f t="shared" si="42"/>
        <v>0</v>
      </c>
      <c r="Z101" t="b">
        <f t="shared" si="43"/>
        <v>0</v>
      </c>
      <c r="AA101" s="177"/>
    </row>
    <row r="102" spans="1:27" ht="59.15" customHeight="1">
      <c r="A102" s="16"/>
      <c r="B102" s="75"/>
      <c r="C102" s="180"/>
      <c r="D102" s="4" t="s">
        <v>469</v>
      </c>
      <c r="E102" s="4" t="str">
        <f t="shared" si="27"/>
        <v>R13</v>
      </c>
      <c r="F102" s="13" t="s">
        <v>470</v>
      </c>
      <c r="G102" s="13" t="str">
        <f t="shared" si="50"/>
        <v>R13</v>
      </c>
      <c r="H102" s="13" t="str">
        <f t="shared" si="51"/>
        <v>R13</v>
      </c>
      <c r="I102" s="93" t="s">
        <v>69</v>
      </c>
      <c r="J102" s="148"/>
      <c r="K102" s="148"/>
      <c r="L102" s="148"/>
      <c r="M102" s="148"/>
      <c r="N102" s="148"/>
      <c r="O102" s="25" t="b">
        <f t="shared" si="32"/>
        <v>1</v>
      </c>
      <c r="P102" s="25" t="b">
        <f t="shared" si="33"/>
        <v>0</v>
      </c>
      <c r="Q102" t="b">
        <f t="shared" si="34"/>
        <v>1</v>
      </c>
      <c r="R102" t="b">
        <f t="shared" si="35"/>
        <v>0</v>
      </c>
      <c r="S102" t="b">
        <f t="shared" si="36"/>
        <v>0</v>
      </c>
      <c r="T102" s="25" t="b">
        <f t="shared" si="37"/>
        <v>0</v>
      </c>
      <c r="U102" t="b">
        <f t="shared" si="38"/>
        <v>0</v>
      </c>
      <c r="V102" t="b">
        <f t="shared" si="39"/>
        <v>0</v>
      </c>
      <c r="W102" t="b">
        <f t="shared" si="40"/>
        <v>0</v>
      </c>
      <c r="X102" t="b">
        <f t="shared" si="41"/>
        <v>0</v>
      </c>
      <c r="Y102" t="b">
        <f t="shared" si="42"/>
        <v>0</v>
      </c>
      <c r="Z102" t="b">
        <f t="shared" si="43"/>
        <v>0</v>
      </c>
      <c r="AA102" s="177"/>
    </row>
    <row r="103" spans="1:27" ht="75" customHeight="1">
      <c r="A103" s="16"/>
      <c r="B103" s="75"/>
      <c r="C103" s="180"/>
      <c r="D103" s="4" t="s">
        <v>471</v>
      </c>
      <c r="E103" s="4" t="str">
        <f t="shared" si="27"/>
        <v>R13</v>
      </c>
      <c r="F103" s="13" t="s">
        <v>472</v>
      </c>
      <c r="G103" s="13" t="str">
        <f t="shared" si="50"/>
        <v>R13</v>
      </c>
      <c r="H103" s="13" t="str">
        <f t="shared" si="51"/>
        <v>R13</v>
      </c>
      <c r="I103" s="93" t="s">
        <v>69</v>
      </c>
      <c r="J103" s="148"/>
      <c r="K103" s="148"/>
      <c r="L103" s="148"/>
      <c r="M103" s="148"/>
      <c r="N103" s="148"/>
      <c r="O103" s="25" t="b">
        <f t="shared" si="32"/>
        <v>1</v>
      </c>
      <c r="P103" s="25" t="b">
        <f t="shared" si="33"/>
        <v>0</v>
      </c>
      <c r="Q103" t="b">
        <f t="shared" si="34"/>
        <v>1</v>
      </c>
      <c r="R103" t="b">
        <f t="shared" si="35"/>
        <v>0</v>
      </c>
      <c r="S103" t="b">
        <f t="shared" si="36"/>
        <v>0</v>
      </c>
      <c r="T103" s="25" t="b">
        <f t="shared" si="37"/>
        <v>0</v>
      </c>
      <c r="U103" t="b">
        <f t="shared" si="38"/>
        <v>0</v>
      </c>
      <c r="V103" t="b">
        <f t="shared" si="39"/>
        <v>0</v>
      </c>
      <c r="W103" t="b">
        <f t="shared" si="40"/>
        <v>0</v>
      </c>
      <c r="X103" t="b">
        <f t="shared" si="41"/>
        <v>0</v>
      </c>
      <c r="Y103" t="b">
        <f t="shared" si="42"/>
        <v>0</v>
      </c>
      <c r="Z103" t="b">
        <f t="shared" si="43"/>
        <v>0</v>
      </c>
      <c r="AA103" s="177"/>
    </row>
    <row r="104" spans="1:27" ht="46.5" customHeight="1">
      <c r="A104" s="16"/>
      <c r="B104" s="75"/>
      <c r="C104" s="180"/>
      <c r="D104" s="4" t="s">
        <v>473</v>
      </c>
      <c r="E104" s="4" t="str">
        <f t="shared" ref="E104:E105" si="56">LEFT(D104,FIND("(",D104)-1)</f>
        <v>R13</v>
      </c>
      <c r="F104" s="158" t="s">
        <v>55</v>
      </c>
      <c r="G104" s="13" t="str">
        <f t="shared" si="50"/>
        <v>R13</v>
      </c>
      <c r="H104" s="13" t="str">
        <f t="shared" si="51"/>
        <v>R13</v>
      </c>
      <c r="I104" s="159" t="s">
        <v>56</v>
      </c>
      <c r="J104" s="148"/>
      <c r="K104" s="148"/>
      <c r="L104" s="148"/>
      <c r="M104" s="148"/>
      <c r="N104" s="148"/>
      <c r="O104" s="25" t="b">
        <f t="shared" si="32"/>
        <v>1</v>
      </c>
      <c r="P104" s="25" t="b">
        <f t="shared" si="33"/>
        <v>0</v>
      </c>
      <c r="Q104" t="b">
        <f t="shared" si="34"/>
        <v>1</v>
      </c>
      <c r="R104" t="b">
        <f t="shared" si="35"/>
        <v>0</v>
      </c>
      <c r="S104" t="b">
        <f t="shared" si="36"/>
        <v>0</v>
      </c>
      <c r="T104" s="25" t="b">
        <f t="shared" si="37"/>
        <v>0</v>
      </c>
      <c r="U104" t="b">
        <f t="shared" si="38"/>
        <v>0</v>
      </c>
      <c r="V104" t="b">
        <f t="shared" si="39"/>
        <v>0</v>
      </c>
      <c r="W104" t="b">
        <f t="shared" si="40"/>
        <v>0</v>
      </c>
      <c r="X104" t="b">
        <f t="shared" si="41"/>
        <v>0</v>
      </c>
      <c r="Y104" t="b">
        <f t="shared" si="42"/>
        <v>0</v>
      </c>
      <c r="Z104" t="b">
        <f t="shared" si="43"/>
        <v>0</v>
      </c>
      <c r="AA104" s="177"/>
    </row>
    <row r="105" spans="1:27" ht="46.5" customHeight="1">
      <c r="A105" s="43"/>
      <c r="B105" s="77"/>
      <c r="C105" s="181"/>
      <c r="D105" s="84" t="s">
        <v>474</v>
      </c>
      <c r="E105" s="84" t="str">
        <f t="shared" si="56"/>
        <v>R13</v>
      </c>
      <c r="F105" s="156" t="s">
        <v>55</v>
      </c>
      <c r="G105" s="27" t="str">
        <f t="shared" si="50"/>
        <v>R13</v>
      </c>
      <c r="H105" s="27" t="str">
        <f t="shared" si="51"/>
        <v>R13</v>
      </c>
      <c r="I105" s="157" t="s">
        <v>56</v>
      </c>
      <c r="J105" s="149"/>
      <c r="K105" s="149"/>
      <c r="L105" s="149"/>
      <c r="M105" s="149"/>
      <c r="N105" s="149"/>
      <c r="O105" s="34" t="b">
        <f t="shared" si="32"/>
        <v>1</v>
      </c>
      <c r="P105" s="34" t="b">
        <f t="shared" si="33"/>
        <v>0</v>
      </c>
      <c r="Q105" s="26" t="b">
        <f t="shared" si="34"/>
        <v>1</v>
      </c>
      <c r="R105" s="26" t="b">
        <f t="shared" si="35"/>
        <v>0</v>
      </c>
      <c r="S105" s="26" t="b">
        <f t="shared" si="36"/>
        <v>0</v>
      </c>
      <c r="T105" s="34" t="b">
        <f t="shared" si="37"/>
        <v>0</v>
      </c>
      <c r="U105" s="26" t="b">
        <f t="shared" si="38"/>
        <v>0</v>
      </c>
      <c r="V105" s="26" t="b">
        <f t="shared" si="39"/>
        <v>0</v>
      </c>
      <c r="W105" s="26" t="b">
        <f t="shared" si="40"/>
        <v>0</v>
      </c>
      <c r="X105" s="26" t="b">
        <f t="shared" si="41"/>
        <v>0</v>
      </c>
      <c r="Y105" s="26" t="b">
        <f t="shared" si="42"/>
        <v>0</v>
      </c>
      <c r="Z105" s="26" t="b">
        <f t="shared" si="43"/>
        <v>0</v>
      </c>
      <c r="AA105" s="178"/>
    </row>
    <row r="106" spans="1:27" ht="26.5" customHeight="1">
      <c r="A106" s="42" t="s">
        <v>475</v>
      </c>
      <c r="B106" s="76" t="s">
        <v>279</v>
      </c>
      <c r="C106" s="179" t="s">
        <v>476</v>
      </c>
      <c r="D106" s="97" t="s">
        <v>477</v>
      </c>
      <c r="E106" s="97" t="str">
        <f t="shared" si="27"/>
        <v>R14</v>
      </c>
      <c r="F106" s="31" t="s">
        <v>37</v>
      </c>
      <c r="G106" s="31" t="str">
        <f t="shared" si="50"/>
        <v>R14</v>
      </c>
      <c r="H106" s="31" t="str">
        <f t="shared" si="51"/>
        <v>R14</v>
      </c>
      <c r="I106" s="154" t="s">
        <v>38</v>
      </c>
      <c r="J106" s="155"/>
      <c r="K106" s="155"/>
      <c r="L106" s="155"/>
      <c r="M106" s="155"/>
      <c r="N106" s="155"/>
      <c r="O106" s="32" t="b">
        <f t="shared" si="32"/>
        <v>1</v>
      </c>
      <c r="P106" s="32" t="b">
        <f t="shared" si="33"/>
        <v>0</v>
      </c>
      <c r="Q106" s="160" t="b">
        <f t="shared" si="34"/>
        <v>1</v>
      </c>
      <c r="R106" s="160" t="b">
        <f t="shared" si="35"/>
        <v>0</v>
      </c>
      <c r="S106" s="160" t="b">
        <f t="shared" si="36"/>
        <v>0</v>
      </c>
      <c r="T106" s="32" t="b">
        <f t="shared" si="37"/>
        <v>0</v>
      </c>
      <c r="U106" s="160" t="b">
        <f t="shared" si="38"/>
        <v>0</v>
      </c>
      <c r="V106" s="160" t="b">
        <f t="shared" si="39"/>
        <v>0</v>
      </c>
      <c r="W106" s="160" t="b">
        <f t="shared" si="40"/>
        <v>0</v>
      </c>
      <c r="X106" s="160" t="b">
        <f t="shared" si="41"/>
        <v>0</v>
      </c>
      <c r="Y106" s="160" t="b">
        <f t="shared" si="42"/>
        <v>0</v>
      </c>
      <c r="Z106" s="160" t="b">
        <f t="shared" si="43"/>
        <v>0</v>
      </c>
      <c r="AA106" s="176" t="str" cm="1">
        <f t="array" ref="AA106">_xlfn.LET(
_xlpm.currentText,IF(OR(O106,P106),"- Please select exactly one current practice (or 'Not applicable')",""),
_xlpm.goalsText,IF(T106,"- Please select exactly one goal",""),
_xlpm.insufficientGoal,IF(U106,"- Note: selected goal is at same or lower level than current state",""),
_xlpm.naToInadequate,IF(V106,"- Note: selected goal is inadequate",""),
_xlpm.customGoalButNoDescription,IF(X106,"- Please provide a description for your custom state in column F",""),
_xlpm.customGoalButNoMaturitySpecified,IF(Y106,"- Please select a maturity level for custom state",""),
_xlpm.goalButNoTimescale,IF(W106,"- Please use the 'Improvement timescale' field to indicate how quickly improvement is planned for",""),
_xlpm.timescaleButNoAction,IF(Z106,"- Please indicate what actions you intend to take to improve within the " &amp; LOWER(L106),""),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07" spans="1:27" ht="61" customHeight="1">
      <c r="A107" s="25"/>
      <c r="B107" s="75"/>
      <c r="C107" s="180"/>
      <c r="D107" s="4" t="s">
        <v>478</v>
      </c>
      <c r="E107" s="4" t="str">
        <f t="shared" ref="E107" si="57">LEFT(D107,FIND("(",D107)-1)</f>
        <v>R14</v>
      </c>
      <c r="F107" s="13" t="s">
        <v>479</v>
      </c>
      <c r="G107" s="13" t="str">
        <f t="shared" si="50"/>
        <v>R14</v>
      </c>
      <c r="H107" s="13" t="str">
        <f t="shared" si="51"/>
        <v>R14</v>
      </c>
      <c r="I107" s="92" t="s">
        <v>42</v>
      </c>
      <c r="J107" s="148"/>
      <c r="K107" s="148"/>
      <c r="L107" s="148"/>
      <c r="M107" s="148"/>
      <c r="N107" s="148"/>
      <c r="O107" s="25" t="b">
        <f t="shared" si="32"/>
        <v>1</v>
      </c>
      <c r="P107" s="25" t="b">
        <f t="shared" si="33"/>
        <v>0</v>
      </c>
      <c r="Q107" t="b">
        <f t="shared" si="34"/>
        <v>1</v>
      </c>
      <c r="R107" t="b">
        <f t="shared" si="35"/>
        <v>0</v>
      </c>
      <c r="S107" t="b">
        <f t="shared" si="36"/>
        <v>0</v>
      </c>
      <c r="T107" s="25" t="b">
        <f t="shared" si="37"/>
        <v>0</v>
      </c>
      <c r="U107" t="b">
        <f t="shared" si="38"/>
        <v>0</v>
      </c>
      <c r="V107" t="b">
        <f t="shared" si="39"/>
        <v>0</v>
      </c>
      <c r="W107" t="b">
        <f t="shared" si="40"/>
        <v>0</v>
      </c>
      <c r="X107" t="b">
        <f t="shared" si="41"/>
        <v>0</v>
      </c>
      <c r="Y107" t="b">
        <f t="shared" si="42"/>
        <v>0</v>
      </c>
      <c r="Z107" t="b">
        <f t="shared" si="43"/>
        <v>0</v>
      </c>
      <c r="AA107" s="177"/>
    </row>
    <row r="108" spans="1:27" ht="50.15" customHeight="1">
      <c r="A108" s="25"/>
      <c r="B108" s="75"/>
      <c r="C108" s="180"/>
      <c r="D108" s="4" t="s">
        <v>480</v>
      </c>
      <c r="E108" s="4" t="str">
        <f t="shared" si="27"/>
        <v>R14</v>
      </c>
      <c r="F108" s="13" t="s">
        <v>481</v>
      </c>
      <c r="G108" s="13" t="str">
        <f t="shared" si="50"/>
        <v>R14</v>
      </c>
      <c r="H108" s="13" t="str">
        <f t="shared" si="51"/>
        <v>R14</v>
      </c>
      <c r="I108" s="93" t="s">
        <v>69</v>
      </c>
      <c r="J108" s="148"/>
      <c r="K108" s="148"/>
      <c r="L108" s="148"/>
      <c r="M108" s="148"/>
      <c r="N108" s="148"/>
      <c r="O108" s="25" t="b">
        <f t="shared" si="32"/>
        <v>1</v>
      </c>
      <c r="P108" s="25" t="b">
        <f t="shared" si="33"/>
        <v>0</v>
      </c>
      <c r="Q108" t="b">
        <f t="shared" si="34"/>
        <v>1</v>
      </c>
      <c r="R108" t="b">
        <f t="shared" si="35"/>
        <v>0</v>
      </c>
      <c r="S108" t="b">
        <f t="shared" si="36"/>
        <v>0</v>
      </c>
      <c r="T108" s="25" t="b">
        <f t="shared" si="37"/>
        <v>0</v>
      </c>
      <c r="U108" t="b">
        <f t="shared" si="38"/>
        <v>0</v>
      </c>
      <c r="V108" t="b">
        <f t="shared" si="39"/>
        <v>0</v>
      </c>
      <c r="W108" t="b">
        <f t="shared" si="40"/>
        <v>0</v>
      </c>
      <c r="X108" t="b">
        <f t="shared" si="41"/>
        <v>0</v>
      </c>
      <c r="Y108" t="b">
        <f t="shared" si="42"/>
        <v>0</v>
      </c>
      <c r="Z108" t="b">
        <f t="shared" si="43"/>
        <v>0</v>
      </c>
      <c r="AA108" s="177"/>
    </row>
    <row r="109" spans="1:27" ht="149.5" customHeight="1">
      <c r="B109" s="75"/>
      <c r="C109" s="180"/>
      <c r="D109" s="4" t="s">
        <v>482</v>
      </c>
      <c r="E109" s="4" t="str">
        <f t="shared" si="27"/>
        <v>R14</v>
      </c>
      <c r="F109" s="13" t="s">
        <v>483</v>
      </c>
      <c r="G109" s="13" t="str">
        <f t="shared" si="50"/>
        <v>R14</v>
      </c>
      <c r="H109" s="13" t="str">
        <f t="shared" si="51"/>
        <v>R14</v>
      </c>
      <c r="I109" s="93" t="s">
        <v>69</v>
      </c>
      <c r="J109" s="148"/>
      <c r="K109" s="148"/>
      <c r="L109" s="148"/>
      <c r="M109" s="148"/>
      <c r="N109" s="148"/>
      <c r="O109" s="25" t="b">
        <f t="shared" si="32"/>
        <v>1</v>
      </c>
      <c r="P109" s="25" t="b">
        <f t="shared" si="33"/>
        <v>0</v>
      </c>
      <c r="Q109" t="b">
        <f t="shared" si="34"/>
        <v>1</v>
      </c>
      <c r="R109" t="b">
        <f t="shared" si="35"/>
        <v>0</v>
      </c>
      <c r="S109" t="b">
        <f t="shared" si="36"/>
        <v>0</v>
      </c>
      <c r="T109" s="25" t="b">
        <f t="shared" si="37"/>
        <v>0</v>
      </c>
      <c r="U109" t="b">
        <f t="shared" si="38"/>
        <v>0</v>
      </c>
      <c r="V109" t="b">
        <f t="shared" si="39"/>
        <v>0</v>
      </c>
      <c r="W109" t="b">
        <f t="shared" si="40"/>
        <v>0</v>
      </c>
      <c r="X109" t="b">
        <f t="shared" si="41"/>
        <v>0</v>
      </c>
      <c r="Y109" t="b">
        <f t="shared" si="42"/>
        <v>0</v>
      </c>
      <c r="Z109" t="b">
        <f t="shared" si="43"/>
        <v>0</v>
      </c>
      <c r="AA109" s="177"/>
    </row>
    <row r="110" spans="1:27" ht="46.5" customHeight="1">
      <c r="B110" s="75"/>
      <c r="C110" s="180"/>
      <c r="D110" s="4" t="s">
        <v>484</v>
      </c>
      <c r="E110" s="4" t="str">
        <f t="shared" ref="E110:E111" si="58">LEFT(D110,FIND("(",D110)-1)</f>
        <v>R14</v>
      </c>
      <c r="F110" s="158" t="s">
        <v>55</v>
      </c>
      <c r="G110" s="13" t="str">
        <f t="shared" si="50"/>
        <v>R14</v>
      </c>
      <c r="H110" s="13" t="str">
        <f t="shared" si="51"/>
        <v>R14</v>
      </c>
      <c r="I110" s="159" t="s">
        <v>56</v>
      </c>
      <c r="J110" s="148"/>
      <c r="K110" s="148"/>
      <c r="L110" s="148"/>
      <c r="M110" s="148"/>
      <c r="N110" s="148"/>
      <c r="O110" s="25" t="b">
        <f t="shared" si="32"/>
        <v>1</v>
      </c>
      <c r="P110" s="25" t="b">
        <f t="shared" si="33"/>
        <v>0</v>
      </c>
      <c r="Q110" t="b">
        <f t="shared" si="34"/>
        <v>1</v>
      </c>
      <c r="R110" t="b">
        <f t="shared" si="35"/>
        <v>0</v>
      </c>
      <c r="S110" t="b">
        <f t="shared" si="36"/>
        <v>0</v>
      </c>
      <c r="T110" s="25" t="b">
        <f t="shared" si="37"/>
        <v>0</v>
      </c>
      <c r="U110" t="b">
        <f t="shared" si="38"/>
        <v>0</v>
      </c>
      <c r="V110" t="b">
        <f t="shared" si="39"/>
        <v>0</v>
      </c>
      <c r="W110" t="b">
        <f t="shared" si="40"/>
        <v>0</v>
      </c>
      <c r="X110" t="b">
        <f t="shared" si="41"/>
        <v>0</v>
      </c>
      <c r="Y110" t="b">
        <f t="shared" si="42"/>
        <v>0</v>
      </c>
      <c r="Z110" t="b">
        <f t="shared" si="43"/>
        <v>0</v>
      </c>
      <c r="AA110" s="177"/>
    </row>
    <row r="111" spans="1:27" ht="46.5" customHeight="1">
      <c r="A111" s="26"/>
      <c r="B111" s="77"/>
      <c r="C111" s="181"/>
      <c r="D111" s="84" t="s">
        <v>485</v>
      </c>
      <c r="E111" s="84" t="str">
        <f t="shared" si="58"/>
        <v>R14</v>
      </c>
      <c r="F111" s="156" t="s">
        <v>55</v>
      </c>
      <c r="G111" s="27" t="str">
        <f t="shared" si="50"/>
        <v>R14</v>
      </c>
      <c r="H111" s="27" t="str">
        <f t="shared" si="51"/>
        <v>R14</v>
      </c>
      <c r="I111" s="157" t="s">
        <v>56</v>
      </c>
      <c r="J111" s="149"/>
      <c r="K111" s="149"/>
      <c r="L111" s="149"/>
      <c r="M111" s="149"/>
      <c r="N111" s="149"/>
      <c r="O111" s="34" t="b">
        <f t="shared" si="32"/>
        <v>1</v>
      </c>
      <c r="P111" s="34" t="b">
        <f t="shared" si="33"/>
        <v>0</v>
      </c>
      <c r="Q111" s="26" t="b">
        <f t="shared" si="34"/>
        <v>1</v>
      </c>
      <c r="R111" s="26" t="b">
        <f t="shared" si="35"/>
        <v>0</v>
      </c>
      <c r="S111" s="26" t="b">
        <f t="shared" si="36"/>
        <v>0</v>
      </c>
      <c r="T111" s="34" t="b">
        <f t="shared" si="37"/>
        <v>0</v>
      </c>
      <c r="U111" s="26" t="b">
        <f t="shared" si="38"/>
        <v>0</v>
      </c>
      <c r="V111" s="26" t="b">
        <f t="shared" si="39"/>
        <v>0</v>
      </c>
      <c r="W111" s="26" t="b">
        <f t="shared" si="40"/>
        <v>0</v>
      </c>
      <c r="X111" s="26" t="b">
        <f t="shared" si="41"/>
        <v>0</v>
      </c>
      <c r="Y111" s="26" t="b">
        <f t="shared" si="42"/>
        <v>0</v>
      </c>
      <c r="Z111" s="26" t="b">
        <f t="shared" si="43"/>
        <v>0</v>
      </c>
      <c r="AA111" s="178"/>
    </row>
  </sheetData>
  <sheetProtection algorithmName="SHA-512" hashValue="/lKlNGTopCnlFENfrhnO3PJPboUGIwbx9K/9lDZJXjggPX6uXzJY7Ikj3XAspNKwZsEdJdxXgU/JV1JAtSUEgQ==" saltValue="6dz+kp+zIzDHGQLW+a80hg==" spinCount="100000" sheet="1" objects="1" scenarios="1"/>
  <mergeCells count="28">
    <mergeCell ref="AA2:AA13"/>
    <mergeCell ref="AA70:AA75"/>
    <mergeCell ref="AA62:AA69"/>
    <mergeCell ref="AA57:AA61"/>
    <mergeCell ref="C14:C19"/>
    <mergeCell ref="C2:C13"/>
    <mergeCell ref="C70:C75"/>
    <mergeCell ref="C62:C69"/>
    <mergeCell ref="AA48:AA56"/>
    <mergeCell ref="AA39:AA47"/>
    <mergeCell ref="AA29:AA38"/>
    <mergeCell ref="AA20:AA28"/>
    <mergeCell ref="AA14:AA19"/>
    <mergeCell ref="C57:C61"/>
    <mergeCell ref="C48:C56"/>
    <mergeCell ref="C39:C47"/>
    <mergeCell ref="C29:C38"/>
    <mergeCell ref="C20:C28"/>
    <mergeCell ref="AA106:AA111"/>
    <mergeCell ref="AA99:AA105"/>
    <mergeCell ref="AA92:AA98"/>
    <mergeCell ref="AA85:AA91"/>
    <mergeCell ref="AA76:AA84"/>
    <mergeCell ref="C106:C111"/>
    <mergeCell ref="C99:C105"/>
    <mergeCell ref="C92:C98"/>
    <mergeCell ref="C85:C91"/>
    <mergeCell ref="C76:C84"/>
  </mergeCells>
  <conditionalFormatting sqref="I12:I13">
    <cfRule type="cellIs" dxfId="120" priority="80" operator="equal">
      <formula>"Optimal"</formula>
    </cfRule>
    <cfRule type="cellIs" dxfId="119" priority="79" operator="equal">
      <formula>"[Select]"</formula>
    </cfRule>
    <cfRule type="cellIs" dxfId="118" priority="82" operator="equal">
      <formula>"Inadequate"</formula>
    </cfRule>
    <cfRule type="cellIs" dxfId="117" priority="81" operator="equal">
      <formula>"Adequate"</formula>
    </cfRule>
  </conditionalFormatting>
  <conditionalFormatting sqref="I18:I19">
    <cfRule type="cellIs" dxfId="116" priority="76" operator="equal">
      <formula>"Inadequate"</formula>
    </cfRule>
    <cfRule type="cellIs" dxfId="115" priority="75" operator="equal">
      <formula>"Adequate"</formula>
    </cfRule>
    <cfRule type="cellIs" dxfId="114" priority="74" operator="equal">
      <formula>"Optimal"</formula>
    </cfRule>
    <cfRule type="cellIs" dxfId="113" priority="73" operator="equal">
      <formula>"[Select]"</formula>
    </cfRule>
  </conditionalFormatting>
  <conditionalFormatting sqref="I27:I28">
    <cfRule type="cellIs" dxfId="112" priority="70" operator="equal">
      <formula>"Inadequate"</formula>
    </cfRule>
    <cfRule type="cellIs" dxfId="111" priority="69" operator="equal">
      <formula>"Adequate"</formula>
    </cfRule>
    <cfRule type="cellIs" dxfId="110" priority="68" operator="equal">
      <formula>"Optimal"</formula>
    </cfRule>
    <cfRule type="cellIs" dxfId="109" priority="67" operator="equal">
      <formula>"[Select]"</formula>
    </cfRule>
  </conditionalFormatting>
  <conditionalFormatting sqref="I37:I38">
    <cfRule type="cellIs" dxfId="108" priority="64" operator="equal">
      <formula>"Inadequate"</formula>
    </cfRule>
    <cfRule type="cellIs" dxfId="107" priority="63" operator="equal">
      <formula>"Adequate"</formula>
    </cfRule>
    <cfRule type="cellIs" dxfId="106" priority="61" operator="equal">
      <formula>"[Select]"</formula>
    </cfRule>
    <cfRule type="cellIs" dxfId="105" priority="62" operator="equal">
      <formula>"Optimal"</formula>
    </cfRule>
  </conditionalFormatting>
  <conditionalFormatting sqref="I46:I47">
    <cfRule type="cellIs" dxfId="104" priority="58" operator="equal">
      <formula>"Inadequate"</formula>
    </cfRule>
    <cfRule type="cellIs" dxfId="103" priority="57" operator="equal">
      <formula>"Adequate"</formula>
    </cfRule>
    <cfRule type="cellIs" dxfId="102" priority="56" operator="equal">
      <formula>"Optimal"</formula>
    </cfRule>
    <cfRule type="cellIs" dxfId="101" priority="55" operator="equal">
      <formula>"[Select]"</formula>
    </cfRule>
  </conditionalFormatting>
  <conditionalFormatting sqref="I55:I56">
    <cfRule type="cellIs" dxfId="100" priority="52" operator="equal">
      <formula>"Inadequate"</formula>
    </cfRule>
    <cfRule type="cellIs" dxfId="99" priority="50" operator="equal">
      <formula>"Optimal"</formula>
    </cfRule>
    <cfRule type="cellIs" dxfId="98" priority="49" operator="equal">
      <formula>"[Select]"</formula>
    </cfRule>
    <cfRule type="cellIs" dxfId="97" priority="51" operator="equal">
      <formula>"Adequate"</formula>
    </cfRule>
  </conditionalFormatting>
  <conditionalFormatting sqref="I60:I61">
    <cfRule type="cellIs" dxfId="96" priority="46" operator="equal">
      <formula>"Inadequate"</formula>
    </cfRule>
    <cfRule type="cellIs" dxfId="95" priority="45" operator="equal">
      <formula>"Adequate"</formula>
    </cfRule>
    <cfRule type="cellIs" dxfId="94" priority="44" operator="equal">
      <formula>"Optimal"</formula>
    </cfRule>
    <cfRule type="cellIs" dxfId="93" priority="43" operator="equal">
      <formula>"[Select]"</formula>
    </cfRule>
  </conditionalFormatting>
  <conditionalFormatting sqref="I68:I69">
    <cfRule type="cellIs" dxfId="92" priority="39" operator="equal">
      <formula>"Adequate"</formula>
    </cfRule>
    <cfRule type="cellIs" dxfId="91" priority="40" operator="equal">
      <formula>"Inadequate"</formula>
    </cfRule>
    <cfRule type="cellIs" dxfId="90" priority="37" operator="equal">
      <formula>"[Select]"</formula>
    </cfRule>
    <cfRule type="cellIs" dxfId="89" priority="38" operator="equal">
      <formula>"Optimal"</formula>
    </cfRule>
  </conditionalFormatting>
  <conditionalFormatting sqref="I74:I75">
    <cfRule type="cellIs" dxfId="88" priority="4" operator="equal">
      <formula>"Inadequate"</formula>
    </cfRule>
    <cfRule type="cellIs" dxfId="87" priority="3" operator="equal">
      <formula>"Adequate"</formula>
    </cfRule>
    <cfRule type="cellIs" dxfId="86" priority="2" operator="equal">
      <formula>"Optimal"</formula>
    </cfRule>
    <cfRule type="cellIs" dxfId="85" priority="1" operator="equal">
      <formula>"[Select]"</formula>
    </cfRule>
  </conditionalFormatting>
  <conditionalFormatting sqref="I83:I84">
    <cfRule type="cellIs" dxfId="84" priority="32" operator="equal">
      <formula>"Optimal"</formula>
    </cfRule>
    <cfRule type="cellIs" dxfId="83" priority="31" operator="equal">
      <formula>"[Select]"</formula>
    </cfRule>
    <cfRule type="cellIs" dxfId="82" priority="34" operator="equal">
      <formula>"Inadequate"</formula>
    </cfRule>
    <cfRule type="cellIs" dxfId="81" priority="33" operator="equal">
      <formula>"Adequate"</formula>
    </cfRule>
  </conditionalFormatting>
  <conditionalFormatting sqref="I90:I91">
    <cfRule type="cellIs" dxfId="80" priority="28" operator="equal">
      <formula>"Inadequate"</formula>
    </cfRule>
    <cfRule type="cellIs" dxfId="79" priority="27" operator="equal">
      <formula>"Adequate"</formula>
    </cfRule>
    <cfRule type="cellIs" dxfId="78" priority="26" operator="equal">
      <formula>"Optimal"</formula>
    </cfRule>
    <cfRule type="cellIs" dxfId="77" priority="25" operator="equal">
      <formula>"[Select]"</formula>
    </cfRule>
  </conditionalFormatting>
  <conditionalFormatting sqref="I97:I98">
    <cfRule type="cellIs" dxfId="76" priority="22" operator="equal">
      <formula>"Inadequate"</formula>
    </cfRule>
    <cfRule type="cellIs" dxfId="75" priority="21" operator="equal">
      <formula>"Adequate"</formula>
    </cfRule>
    <cfRule type="cellIs" dxfId="74" priority="20" operator="equal">
      <formula>"Optimal"</formula>
    </cfRule>
    <cfRule type="cellIs" dxfId="73" priority="19" operator="equal">
      <formula>"[Select]"</formula>
    </cfRule>
  </conditionalFormatting>
  <conditionalFormatting sqref="I104:I105">
    <cfRule type="cellIs" dxfId="72" priority="16" operator="equal">
      <formula>"Inadequate"</formula>
    </cfRule>
    <cfRule type="cellIs" dxfId="71" priority="15" operator="equal">
      <formula>"Adequate"</formula>
    </cfRule>
    <cfRule type="cellIs" dxfId="70" priority="14" operator="equal">
      <formula>"Optimal"</formula>
    </cfRule>
    <cfRule type="cellIs" dxfId="69" priority="13" operator="equal">
      <formula>"[Select]"</formula>
    </cfRule>
  </conditionalFormatting>
  <conditionalFormatting sqref="I110:I111">
    <cfRule type="cellIs" dxfId="68" priority="8" operator="equal">
      <formula>"Optimal"</formula>
    </cfRule>
    <cfRule type="cellIs" dxfId="67" priority="10" operator="equal">
      <formula>"Inadequate"</formula>
    </cfRule>
    <cfRule type="cellIs" dxfId="66" priority="9" operator="equal">
      <formula>"Adequate"</formula>
    </cfRule>
    <cfRule type="cellIs" dxfId="65" priority="7" operator="equal">
      <formula>"[Select]"</formula>
    </cfRule>
  </conditionalFormatting>
  <conditionalFormatting sqref="J2:J111">
    <cfRule type="expression" dxfId="64" priority="6">
      <formula>O2=TRUE</formula>
    </cfRule>
  </conditionalFormatting>
  <conditionalFormatting sqref="K2:N111">
    <cfRule type="expression" dxfId="63" priority="5">
      <formula>Q2=TRUE</formula>
    </cfRule>
  </conditionalFormatting>
  <dataValidations count="3">
    <dataValidation type="list" allowBlank="1" showInputMessage="1" showErrorMessage="1" sqref="J2:K111" xr:uid="{EDE306C9-3976-4342-B366-EA166D806FF3}">
      <formula1>$AH$2:$AI$2</formula1>
    </dataValidation>
    <dataValidation type="list" allowBlank="1" showInputMessage="1" showErrorMessage="1" sqref="L2:L111" xr:uid="{D18D8936-E44D-45CF-96C6-FC25E96211D6}">
      <formula1>$AH$4:$AL$4</formula1>
    </dataValidation>
    <dataValidation type="list" showInputMessage="1" showErrorMessage="1" sqref="I12:I13 I18:I19 I27:I28 I37:I38 I46:I47 I55:I56 I60:I61 I68:I69 I83:I84 I90:I91 I97:I98 I104:I105 I110:I111 I74:I75" xr:uid="{7D6CAD8A-77CE-47A1-B9FB-8D503B93EAB6}">
      <formula1>"[Select],Inadequate,Adequate,Optimal"</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BE04-7C3D-4968-A292-DD471E7B2E03}">
  <dimension ref="A1:AK109"/>
  <sheetViews>
    <sheetView zoomScaleNormal="100" workbookViewId="0">
      <pane ySplit="1" topLeftCell="A17" activePane="bottomLeft" state="frozen"/>
      <selection pane="bottomLeft" activeCell="A2" sqref="A2"/>
    </sheetView>
  </sheetViews>
  <sheetFormatPr defaultColWidth="8.84375" defaultRowHeight="15" customHeight="1"/>
  <cols>
    <col min="1" max="1" width="8.84375" style="80"/>
    <col min="2" max="2" width="17.23046875" style="80" customWidth="1"/>
    <col min="3" max="3" width="43.765625" style="80" customWidth="1"/>
    <col min="4" max="5" width="8.84375" style="80" hidden="1" customWidth="1"/>
    <col min="6" max="6" width="43.765625" style="80" customWidth="1"/>
    <col min="7" max="7" width="21.07421875" style="80" hidden="1" customWidth="1"/>
    <col min="8" max="8" width="15.07421875" style="80" hidden="1" customWidth="1"/>
    <col min="9" max="9" width="15.84375" style="80" customWidth="1"/>
    <col min="10" max="12" width="17.07421875" style="80" customWidth="1"/>
    <col min="13" max="13" width="23.765625" style="80" customWidth="1"/>
    <col min="14" max="14" width="35.69140625" style="80" customWidth="1"/>
    <col min="15" max="15" width="14.765625" style="80" hidden="1" customWidth="1"/>
    <col min="16" max="19" width="14.23046875" style="80" hidden="1" customWidth="1"/>
    <col min="20" max="20" width="13.07421875" style="80" hidden="1" customWidth="1"/>
    <col min="21" max="26" width="14.23046875" style="80" hidden="1" customWidth="1"/>
    <col min="27" max="27" width="37.4609375" style="80" customWidth="1"/>
    <col min="28" max="33" width="8.84375" style="80"/>
    <col min="34" max="37" width="0" style="80" hidden="1" customWidth="1"/>
    <col min="38" max="16384" width="8.84375" style="80"/>
  </cols>
  <sheetData>
    <row r="1" spans="1:37" ht="31" customHeight="1">
      <c r="A1" s="4" t="s">
        <v>11</v>
      </c>
      <c r="B1" s="4" t="s">
        <v>12</v>
      </c>
      <c r="C1" s="4" t="s">
        <v>13</v>
      </c>
      <c r="D1" s="4"/>
      <c r="E1" s="4"/>
      <c r="F1" s="4"/>
      <c r="G1" s="80" t="s">
        <v>14</v>
      </c>
      <c r="H1" s="80" t="s">
        <v>15</v>
      </c>
      <c r="J1" s="9" t="s">
        <v>16</v>
      </c>
      <c r="K1" s="9" t="s">
        <v>17</v>
      </c>
      <c r="L1" s="9" t="s">
        <v>18</v>
      </c>
      <c r="M1" s="9" t="s">
        <v>19</v>
      </c>
      <c r="N1" s="9" t="s">
        <v>20</v>
      </c>
      <c r="O1" s="9" t="s">
        <v>21</v>
      </c>
      <c r="P1" s="9" t="s">
        <v>22</v>
      </c>
      <c r="Q1" s="88" t="s">
        <v>23</v>
      </c>
      <c r="R1" s="88" t="s">
        <v>24</v>
      </c>
      <c r="S1" s="88" t="s">
        <v>25</v>
      </c>
      <c r="T1" s="9" t="s">
        <v>26</v>
      </c>
      <c r="U1" s="88" t="s">
        <v>27</v>
      </c>
      <c r="V1" s="88" t="s">
        <v>28</v>
      </c>
      <c r="W1" s="9" t="s">
        <v>29</v>
      </c>
      <c r="X1" s="88" t="s">
        <v>30</v>
      </c>
      <c r="Y1" s="88" t="s">
        <v>31</v>
      </c>
      <c r="Z1" s="9" t="s">
        <v>32</v>
      </c>
      <c r="AB1" s="16"/>
    </row>
    <row r="2" spans="1:37" ht="26.5" customHeight="1">
      <c r="A2" s="16" t="s">
        <v>486</v>
      </c>
      <c r="B2" s="168" t="s">
        <v>487</v>
      </c>
      <c r="C2" s="180" t="s">
        <v>488</v>
      </c>
      <c r="D2" s="9" t="s">
        <v>489</v>
      </c>
      <c r="E2" s="9" t="str">
        <f>LEFT(D2,FIND("(",D2)-1)</f>
        <v>D1</v>
      </c>
      <c r="F2" s="172" t="s">
        <v>37</v>
      </c>
      <c r="G2" s="99" t="str">
        <f t="shared" ref="G2:G31" si="0">$E2&amp;J2</f>
        <v>D1</v>
      </c>
      <c r="H2" s="99" t="str">
        <f t="shared" ref="H2:H31" si="1">$E2&amp;K2</f>
        <v>D1</v>
      </c>
      <c r="I2" s="150" t="s">
        <v>38</v>
      </c>
      <c r="J2" s="148"/>
      <c r="K2" s="148"/>
      <c r="L2" s="148"/>
      <c r="M2" s="148"/>
      <c r="N2" s="148"/>
      <c r="O2" s="25" t="b">
        <f t="shared" ref="O2" si="2">IF(COUNTIFS(J$2:J$287,"Yes",$E$2:$E$287,$E2)=0,TRUE,FALSE)</f>
        <v>1</v>
      </c>
      <c r="P2" s="25" t="b">
        <f>IF(COUNTIFS(J$2:J$287,"Yes",$E$2:$E$287,$E2)&gt;1,TRUE,FALSE)</f>
        <v>0</v>
      </c>
      <c r="Q2" t="b">
        <f>IF(COUNTIFS(K$2:K$287,"Yes",$E$2:$E$287,$E2)=0,TRUE,FALSE)</f>
        <v>1</v>
      </c>
      <c r="R2" t="b">
        <f>IF(K2="Yes",IF(ISBLANK(L2),TRUE,FALSE),FALSE)</f>
        <v>0</v>
      </c>
      <c r="S2" t="b">
        <f>IF(OR(L2="Next Year",L2="Next Two Years"),IF(ISBLANK(M2),TRUE,FALSE),FALSE)</f>
        <v>0</v>
      </c>
      <c r="T2" s="25" t="b">
        <f>IF(COUNTIFS(K$2:K$287,"Yes",$E$2:$E$287,$E2)&gt;1,TRUE,FALSE)</f>
        <v>0</v>
      </c>
      <c r="U2" t="b">
        <f>IFERROR(_xlfn.LET(_xlpm.current,INDEX($I$2:$I$281,MATCH($E2&amp;"Yes",$G$2:$G$281,0)),_xlpm.goal,INDEX($I$2:$I$281,MATCH($E2&amp;"Yes",$H$2:$H$281,0)),IF(OR(_xlpm.current = "[Select]", _xlpm.goal = "[Select]"),FALSE,IF(OR(AND(_xlpm.current&lt;&gt;"n/a",_xlpm.goal="Inadequate"), AND(_xlpm.goal = "Adequate", OR(_xlpm.current = "Adequate", _xlpm.current = "Optimal ")), AND(_xlpm.current = "Optimal ", _xlpm.goal &lt;&gt; 0)),TRUE,FALSE))),FALSE)</f>
        <v>0</v>
      </c>
      <c r="V2" t="b">
        <f>IFERROR(_xlfn.LET(_xlpm.current,INDEX($I$2:$I$292,MATCH($E2&amp;"Yes",$G$2:$G$292,0)),_xlfn.LET(_xlpm.goal,INDEX($I$2:$I$292,MATCH($E2&amp;"Yes",$H$2:$H$292,0)),IF(AND(_xlpm.current="n/a",_xlpm.goal="Inadequate"),TRUE,FALSE))),FALSE)</f>
        <v>0</v>
      </c>
      <c r="W2" t="b">
        <f t="shared" ref="W2" si="3">IFERROR(INDEX($L$2:$L$287,MATCH(E2&amp;"Yes",$H$2:$H$287,0))=0,FALSE)</f>
        <v>0</v>
      </c>
      <c r="X2" t="b">
        <f>IFERROR(_xlfn.LET(_xlpm.current,INDEX($F$2:$F$281,MATCH($E2&amp;"Yes",$G$2:$G$281,0)),_xlfn.LET(_xlpm.goal,INDEX($F$2:$F$281,MATCH($E2&amp;"Yes",$H$2:$H$281,0)),IF(OR(IFERROR(_xlpm.current="Custom [Overwrite this text if selected]",FALSE),IFERROR(_xlpm.goal="Custom [Overwrite this text if selected]",FALSE),IFERROR(_xlpm.current="",FALSE),IFERROR(_xlpm.goal="",FALSE)),TRUE,FALSE))),FALSE)</f>
        <v>0</v>
      </c>
      <c r="Y2" t="b">
        <f>IFERROR(_xlfn.LET(_xlpm.current,INDEX($I$2:$I$281,MATCH($E2&amp;"Yes",$G$2:$G$281,0)),_xlfn.LET(_xlpm.goal,INDEX($I$2:$I$281,MATCH($E2&amp;"Yes",$H$2:$H$281,0)),IF(OR(IFERROR(_xlpm.current="[Select]",FALSE),IFERROR(_xlpm.goal="[Select]",FALSE),IFERROR(_xlpm.current="",FALSE),IFERROR(_xlpm.goal="",FALSE)),TRUE,FALSE))),FALSE)</f>
        <v>0</v>
      </c>
      <c r="Z2" t="b">
        <f>IFERROR(_xlfn.LET(_xlpm.matchPosition,MATCH(E2&amp;"Yes",$H$2:$H$287,0),_xlpm.timescale,INDEX($L$2:$L$287,_xlpm.matchPosition),IF(OR(_xlpm.timescale=$AH$4,_xlpm.timescale=$AI$4),ISBLANK(INDEX($M$2:$M$287,_xlpm.matchPosition)))),FALSE)</f>
        <v>0</v>
      </c>
      <c r="AA2" s="177" t="str" cm="1">
        <f t="array" ref="AA2">_xlfn.LET(
_xlpm.currentText,IF(OR(O2,P2),"- Please select exactly one current practice (or 'Not applicable')",""),
_xlpm.goalsText,IF(T2,"- Please select exactly one goal",""),
_xlpm.insufficientGoal,IF(U2,"- Note: selected goal is at same or lower level than current state",""),
_xlpm.naToInadequate,IF(V2,"- Note: selected goal is inadequate",""),
_xlpm.customGoalButNoDescription,IF(X2,"- Please provide a description for your custom state in column F",""),
_xlpm.customGoalButNoMaturitySpecified,IF(Y2,"- Please select a maturity level for custom state",""),
_xlpm.goalButNoTimescale,IF(W2,"- Please use the 'Improvement timescale' field to indicate how quickly improvement is planned for",""),
_xlpm.timescaleButNoAction,IF(Z2,"- Please indicate what actions you intend to take to improve within the " &amp; LOWER(L2),""),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c r="AH2" t="s">
        <v>39</v>
      </c>
      <c r="AI2"/>
    </row>
    <row r="3" spans="1:37" ht="31">
      <c r="A3" s="16"/>
      <c r="B3" s="168"/>
      <c r="C3" s="180"/>
      <c r="D3" s="9" t="s">
        <v>490</v>
      </c>
      <c r="E3" s="9" t="str">
        <f>LEFT(D3,FIND("(",D3)-1)</f>
        <v>D1</v>
      </c>
      <c r="F3" s="171" t="s">
        <v>491</v>
      </c>
      <c r="G3" s="99" t="str">
        <f t="shared" ref="G3" si="4">$E3&amp;J3</f>
        <v>D1</v>
      </c>
      <c r="H3" s="99" t="str">
        <f t="shared" ref="H3" si="5">$E3&amp;K3</f>
        <v>D1</v>
      </c>
      <c r="I3" s="92" t="s">
        <v>42</v>
      </c>
      <c r="J3" s="148"/>
      <c r="K3" s="148"/>
      <c r="L3" s="148"/>
      <c r="M3" s="148"/>
      <c r="N3" s="148"/>
      <c r="O3" s="25" t="b">
        <f t="shared" ref="O3:O31" si="6">IF(COUNTIFS(J$2:J$287,"Yes",$E$2:$E$287,$E3)=0,TRUE,FALSE)</f>
        <v>1</v>
      </c>
      <c r="P3" s="25" t="b">
        <f t="shared" ref="P3:P31" si="7">IF(COUNTIFS(J$2:J$287,"Yes",$E$2:$E$287,$E3)&gt;1,TRUE,FALSE)</f>
        <v>0</v>
      </c>
      <c r="Q3" t="b">
        <f t="shared" ref="Q3:Q31" si="8">IF(COUNTIFS(K$2:K$287,"Yes",$E$2:$E$287,$E3)=0,TRUE,FALSE)</f>
        <v>1</v>
      </c>
      <c r="R3" t="b">
        <f t="shared" ref="R3:R31" si="9">IF(K3="Yes",IF(ISBLANK(L3),TRUE,FALSE),FALSE)</f>
        <v>0</v>
      </c>
      <c r="S3" t="b">
        <f t="shared" ref="S3:S31" si="10">IF(OR(L3="Next Year",L3="Next Two Years"),IF(ISBLANK(M3),TRUE,FALSE),FALSE)</f>
        <v>0</v>
      </c>
      <c r="T3" s="25" t="b">
        <f t="shared" ref="T3:T31" si="11">IF(COUNTIFS(K$2:K$287,"Yes",$E$2:$E$287,$E3)&gt;1,TRUE,FALSE)</f>
        <v>0</v>
      </c>
      <c r="U3" t="b">
        <f t="shared" ref="U3:U31" si="12">IFERROR(_xlfn.LET(_xlpm.current,INDEX($I$2:$I$281,MATCH($E3&amp;"Yes",$G$2:$G$281,0)),_xlpm.goal,INDEX($I$2:$I$281,MATCH($E3&amp;"Yes",$H$2:$H$281,0)),IF(OR(_xlpm.current = "[Select]", _xlpm.goal = "[Select]"),FALSE,IF(OR(AND(_xlpm.current&lt;&gt;"n/a",_xlpm.goal="Inadequate"), AND(_xlpm.goal = "Adequate", OR(_xlpm.current = "Adequate", _xlpm.current = "Optimal ")), AND(_xlpm.current = "Optimal ", _xlpm.goal &lt;&gt; 0)),TRUE,FALSE))),FALSE)</f>
        <v>0</v>
      </c>
      <c r="V3" t="b">
        <f t="shared" ref="V3:V31" si="13">IFERROR(_xlfn.LET(_xlpm.current,INDEX($I$2:$I$292,MATCH($E3&amp;"Yes",$G$2:$G$292,0)),_xlfn.LET(_xlpm.goal,INDEX($I$2:$I$292,MATCH($E3&amp;"Yes",$H$2:$H$292,0)),IF(AND(_xlpm.current="n/a",_xlpm.goal="Inadequate"),TRUE,FALSE))),FALSE)</f>
        <v>0</v>
      </c>
      <c r="W3" t="b">
        <f t="shared" ref="W3:W31" si="14">IFERROR(INDEX($L$2:$L$287,MATCH(E3&amp;"Yes",$H$2:$H$287,0))=0,FALSE)</f>
        <v>0</v>
      </c>
      <c r="X3" t="b">
        <f t="shared" ref="X3:X31" si="15">IFERROR(_xlfn.LET(_xlpm.current,INDEX($F$2:$F$281,MATCH($E3&amp;"Yes",$G$2:$G$281,0)),_xlfn.LET(_xlpm.goal,INDEX($F$2:$F$281,MATCH($E3&amp;"Yes",$H$2:$H$281,0)),IF(OR(IFERROR(_xlpm.current="Custom [Overwrite this text if selected]",FALSE),IFERROR(_xlpm.goal="Custom [Overwrite this text if selected]",FALSE),IFERROR(_xlpm.current="",FALSE),IFERROR(_xlpm.goal="",FALSE)),TRUE,FALSE))),FALSE)</f>
        <v>0</v>
      </c>
      <c r="Y3" t="b">
        <f t="shared" ref="Y3:Y31" si="16">IFERROR(_xlfn.LET(_xlpm.current,INDEX($I$2:$I$281,MATCH($E3&amp;"Yes",$G$2:$G$281,0)),_xlfn.LET(_xlpm.goal,INDEX($I$2:$I$281,MATCH($E3&amp;"Yes",$H$2:$H$281,0)),IF(OR(IFERROR(_xlpm.current="[Select]",FALSE),IFERROR(_xlpm.goal="[Select]",FALSE),IFERROR(_xlpm.current="",FALSE),IFERROR(_xlpm.goal="",FALSE)),TRUE,FALSE))),FALSE)</f>
        <v>0</v>
      </c>
      <c r="Z3" t="b">
        <f t="shared" ref="Z3:Z31" si="17">IFERROR(_xlfn.LET(_xlpm.matchPosition,MATCH(E3&amp;"Yes",$H$2:$H$287,0),_xlpm.timescale,INDEX($L$2:$L$287,_xlpm.matchPosition),IF(OR(_xlpm.timescale=$AH$4,_xlpm.timescale=$AI$4),ISBLANK(INDEX($M$2:$M$287,_xlpm.matchPosition)))),FALSE)</f>
        <v>0</v>
      </c>
      <c r="AA3" s="177"/>
      <c r="AH3"/>
      <c r="AI3"/>
    </row>
    <row r="4" spans="1:37" ht="59.15" customHeight="1">
      <c r="B4" s="166"/>
      <c r="C4" s="180"/>
      <c r="D4" s="9" t="s">
        <v>492</v>
      </c>
      <c r="E4" s="9" t="str">
        <f t="shared" ref="E4:E29" si="18">LEFT(D4,FIND("(",D4)-1)</f>
        <v>D1</v>
      </c>
      <c r="F4" s="12" t="s">
        <v>493</v>
      </c>
      <c r="G4" s="99" t="str">
        <f t="shared" si="0"/>
        <v>D1</v>
      </c>
      <c r="H4" s="99" t="str">
        <f t="shared" si="1"/>
        <v>D1</v>
      </c>
      <c r="I4" s="92" t="s">
        <v>42</v>
      </c>
      <c r="J4" s="148"/>
      <c r="K4" s="148"/>
      <c r="L4" s="148"/>
      <c r="M4" s="148"/>
      <c r="N4" s="148"/>
      <c r="O4" s="25" t="b">
        <f t="shared" si="6"/>
        <v>1</v>
      </c>
      <c r="P4" s="25" t="b">
        <f t="shared" si="7"/>
        <v>0</v>
      </c>
      <c r="Q4" t="b">
        <f t="shared" si="8"/>
        <v>1</v>
      </c>
      <c r="R4" t="b">
        <f t="shared" si="9"/>
        <v>0</v>
      </c>
      <c r="S4" t="b">
        <f t="shared" si="10"/>
        <v>0</v>
      </c>
      <c r="T4" s="25" t="b">
        <f t="shared" si="11"/>
        <v>0</v>
      </c>
      <c r="U4" t="b">
        <f t="shared" si="12"/>
        <v>0</v>
      </c>
      <c r="V4" t="b">
        <f t="shared" si="13"/>
        <v>0</v>
      </c>
      <c r="W4" t="b">
        <f t="shared" si="14"/>
        <v>0</v>
      </c>
      <c r="X4" t="b">
        <f t="shared" si="15"/>
        <v>0</v>
      </c>
      <c r="Y4" t="b">
        <f t="shared" si="16"/>
        <v>0</v>
      </c>
      <c r="Z4" t="b">
        <f t="shared" si="17"/>
        <v>0</v>
      </c>
      <c r="AA4" s="177"/>
      <c r="AH4" t="s">
        <v>45</v>
      </c>
      <c r="AI4" t="s">
        <v>46</v>
      </c>
      <c r="AJ4" t="s">
        <v>47</v>
      </c>
      <c r="AK4" t="s">
        <v>48</v>
      </c>
    </row>
    <row r="5" spans="1:37" ht="59.15" customHeight="1">
      <c r="B5" s="166"/>
      <c r="C5" s="180"/>
      <c r="D5" s="9" t="s">
        <v>494</v>
      </c>
      <c r="E5" s="9" t="str">
        <f t="shared" si="18"/>
        <v>D1</v>
      </c>
      <c r="F5" s="171" t="s">
        <v>495</v>
      </c>
      <c r="G5" s="99" t="str">
        <f t="shared" si="0"/>
        <v>D1</v>
      </c>
      <c r="H5" s="99" t="str">
        <f t="shared" si="1"/>
        <v>D1</v>
      </c>
      <c r="I5" s="92" t="s">
        <v>42</v>
      </c>
      <c r="J5" s="148"/>
      <c r="K5" s="148"/>
      <c r="L5" s="148"/>
      <c r="M5" s="148"/>
      <c r="N5" s="148"/>
      <c r="O5" s="25" t="b">
        <f t="shared" si="6"/>
        <v>1</v>
      </c>
      <c r="P5" s="25" t="b">
        <f t="shared" si="7"/>
        <v>0</v>
      </c>
      <c r="Q5" t="b">
        <f t="shared" si="8"/>
        <v>1</v>
      </c>
      <c r="R5" t="b">
        <f t="shared" si="9"/>
        <v>0</v>
      </c>
      <c r="S5" t="b">
        <f t="shared" si="10"/>
        <v>0</v>
      </c>
      <c r="T5" s="25" t="b">
        <f t="shared" si="11"/>
        <v>0</v>
      </c>
      <c r="U5" t="b">
        <f t="shared" si="12"/>
        <v>0</v>
      </c>
      <c r="V5" t="b">
        <f t="shared" si="13"/>
        <v>0</v>
      </c>
      <c r="W5" t="b">
        <f t="shared" si="14"/>
        <v>0</v>
      </c>
      <c r="X5" t="b">
        <f t="shared" si="15"/>
        <v>0</v>
      </c>
      <c r="Y5" t="b">
        <f t="shared" si="16"/>
        <v>0</v>
      </c>
      <c r="Z5" t="b">
        <f t="shared" si="17"/>
        <v>0</v>
      </c>
      <c r="AA5" s="177"/>
    </row>
    <row r="6" spans="1:37" ht="39" customHeight="1">
      <c r="B6" s="166"/>
      <c r="C6" s="180"/>
      <c r="D6" s="9" t="s">
        <v>496</v>
      </c>
      <c r="E6" s="9" t="str">
        <f t="shared" si="18"/>
        <v>D1</v>
      </c>
      <c r="F6" s="12" t="s">
        <v>497</v>
      </c>
      <c r="G6" s="99" t="str">
        <f t="shared" si="0"/>
        <v>D1</v>
      </c>
      <c r="H6" s="99" t="str">
        <f t="shared" si="1"/>
        <v>D1</v>
      </c>
      <c r="I6" s="93" t="s">
        <v>69</v>
      </c>
      <c r="J6" s="148"/>
      <c r="K6" s="148"/>
      <c r="L6" s="148"/>
      <c r="M6" s="148"/>
      <c r="N6" s="148"/>
      <c r="O6" s="25" t="b">
        <f t="shared" si="6"/>
        <v>1</v>
      </c>
      <c r="P6" s="25" t="b">
        <f t="shared" si="7"/>
        <v>0</v>
      </c>
      <c r="Q6" t="b">
        <f t="shared" si="8"/>
        <v>1</v>
      </c>
      <c r="R6" t="b">
        <f t="shared" si="9"/>
        <v>0</v>
      </c>
      <c r="S6" t="b">
        <f t="shared" si="10"/>
        <v>0</v>
      </c>
      <c r="T6" s="25" t="b">
        <f t="shared" si="11"/>
        <v>0</v>
      </c>
      <c r="U6" t="b">
        <f t="shared" si="12"/>
        <v>0</v>
      </c>
      <c r="V6" t="b">
        <f t="shared" si="13"/>
        <v>0</v>
      </c>
      <c r="W6" t="b">
        <f t="shared" si="14"/>
        <v>0</v>
      </c>
      <c r="X6" t="b">
        <f t="shared" si="15"/>
        <v>0</v>
      </c>
      <c r="Y6" t="b">
        <f t="shared" si="16"/>
        <v>0</v>
      </c>
      <c r="Z6" t="b">
        <f t="shared" si="17"/>
        <v>0</v>
      </c>
      <c r="AA6" s="177"/>
    </row>
    <row r="7" spans="1:37" ht="101.15" customHeight="1">
      <c r="B7" s="166"/>
      <c r="C7" s="180"/>
      <c r="D7" s="9" t="s">
        <v>498</v>
      </c>
      <c r="E7" s="9" t="str">
        <f t="shared" si="18"/>
        <v>D1</v>
      </c>
      <c r="F7" s="12" t="s">
        <v>499</v>
      </c>
      <c r="G7" s="99" t="str">
        <f t="shared" si="0"/>
        <v>D1</v>
      </c>
      <c r="H7" s="99" t="str">
        <f t="shared" si="1"/>
        <v>D1</v>
      </c>
      <c r="I7" s="151" t="s">
        <v>53</v>
      </c>
      <c r="J7" s="148"/>
      <c r="K7" s="148"/>
      <c r="L7" s="148"/>
      <c r="M7" s="148"/>
      <c r="N7" s="148"/>
      <c r="O7" s="25" t="b">
        <f t="shared" si="6"/>
        <v>1</v>
      </c>
      <c r="P7" s="25" t="b">
        <f t="shared" si="7"/>
        <v>0</v>
      </c>
      <c r="Q7" t="b">
        <f t="shared" si="8"/>
        <v>1</v>
      </c>
      <c r="R7" t="b">
        <f t="shared" si="9"/>
        <v>0</v>
      </c>
      <c r="S7" t="b">
        <f t="shared" si="10"/>
        <v>0</v>
      </c>
      <c r="T7" s="25" t="b">
        <f t="shared" si="11"/>
        <v>0</v>
      </c>
      <c r="U7" t="b">
        <f t="shared" si="12"/>
        <v>0</v>
      </c>
      <c r="V7" t="b">
        <f t="shared" si="13"/>
        <v>0</v>
      </c>
      <c r="W7" t="b">
        <f t="shared" si="14"/>
        <v>0</v>
      </c>
      <c r="X7" t="b">
        <f t="shared" si="15"/>
        <v>0</v>
      </c>
      <c r="Y7" t="b">
        <f t="shared" si="16"/>
        <v>0</v>
      </c>
      <c r="Z7" t="b">
        <f t="shared" si="17"/>
        <v>0</v>
      </c>
      <c r="AA7" s="177"/>
    </row>
    <row r="8" spans="1:37" ht="46.5" customHeight="1">
      <c r="B8" s="166"/>
      <c r="C8" s="180"/>
      <c r="D8" s="9" t="s">
        <v>500</v>
      </c>
      <c r="E8" s="9" t="str">
        <f t="shared" ref="E8:E9" si="19">LEFT(D8,FIND("(",D8)-1)</f>
        <v>D1</v>
      </c>
      <c r="F8" s="158" t="s">
        <v>55</v>
      </c>
      <c r="G8" s="13" t="str">
        <f t="shared" si="0"/>
        <v>D1</v>
      </c>
      <c r="H8" s="13" t="str">
        <f t="shared" si="1"/>
        <v>D1</v>
      </c>
      <c r="I8" s="159" t="s">
        <v>56</v>
      </c>
      <c r="J8" s="148"/>
      <c r="K8" s="148"/>
      <c r="L8" s="148"/>
      <c r="M8" s="148"/>
      <c r="N8" s="148"/>
      <c r="O8" s="25" t="b">
        <f t="shared" si="6"/>
        <v>1</v>
      </c>
      <c r="P8" s="25" t="b">
        <f t="shared" si="7"/>
        <v>0</v>
      </c>
      <c r="Q8" t="b">
        <f t="shared" si="8"/>
        <v>1</v>
      </c>
      <c r="R8" t="b">
        <f t="shared" si="9"/>
        <v>0</v>
      </c>
      <c r="S8" t="b">
        <f t="shared" si="10"/>
        <v>0</v>
      </c>
      <c r="T8" s="25" t="b">
        <f t="shared" si="11"/>
        <v>0</v>
      </c>
      <c r="U8" t="b">
        <f t="shared" si="12"/>
        <v>0</v>
      </c>
      <c r="V8" t="b">
        <f t="shared" si="13"/>
        <v>0</v>
      </c>
      <c r="W8" t="b">
        <f t="shared" si="14"/>
        <v>0</v>
      </c>
      <c r="X8" t="b">
        <f t="shared" si="15"/>
        <v>0</v>
      </c>
      <c r="Y8" t="b">
        <f t="shared" si="16"/>
        <v>0</v>
      </c>
      <c r="Z8" t="b">
        <f t="shared" si="17"/>
        <v>0</v>
      </c>
      <c r="AA8" s="177"/>
    </row>
    <row r="9" spans="1:37" ht="46.5" customHeight="1">
      <c r="A9" s="161"/>
      <c r="B9" s="169"/>
      <c r="C9" s="181"/>
      <c r="D9" s="88" t="s">
        <v>501</v>
      </c>
      <c r="E9" s="88" t="str">
        <f t="shared" si="19"/>
        <v>D1</v>
      </c>
      <c r="F9" s="156" t="s">
        <v>55</v>
      </c>
      <c r="G9" s="27" t="str">
        <f t="shared" si="0"/>
        <v>D1</v>
      </c>
      <c r="H9" s="27" t="str">
        <f t="shared" si="1"/>
        <v>D1</v>
      </c>
      <c r="I9" s="157" t="s">
        <v>56</v>
      </c>
      <c r="J9" s="149"/>
      <c r="K9" s="149"/>
      <c r="L9" s="149"/>
      <c r="M9" s="149"/>
      <c r="N9" s="149"/>
      <c r="O9" s="34" t="b">
        <f t="shared" si="6"/>
        <v>1</v>
      </c>
      <c r="P9" s="34" t="b">
        <f t="shared" si="7"/>
        <v>0</v>
      </c>
      <c r="Q9" s="26" t="b">
        <f t="shared" si="8"/>
        <v>1</v>
      </c>
      <c r="R9" s="26" t="b">
        <f t="shared" si="9"/>
        <v>0</v>
      </c>
      <c r="S9" s="26" t="b">
        <f t="shared" si="10"/>
        <v>0</v>
      </c>
      <c r="T9" s="34" t="b">
        <f t="shared" si="11"/>
        <v>0</v>
      </c>
      <c r="U9" s="26" t="b">
        <f t="shared" si="12"/>
        <v>0</v>
      </c>
      <c r="V9" s="26" t="b">
        <f t="shared" si="13"/>
        <v>0</v>
      </c>
      <c r="W9" s="26" t="b">
        <f t="shared" si="14"/>
        <v>0</v>
      </c>
      <c r="X9" s="26" t="b">
        <f t="shared" si="15"/>
        <v>0</v>
      </c>
      <c r="Y9" s="26" t="b">
        <f t="shared" si="16"/>
        <v>0</v>
      </c>
      <c r="Z9" s="26" t="b">
        <f t="shared" si="17"/>
        <v>0</v>
      </c>
      <c r="AA9" s="178"/>
    </row>
    <row r="10" spans="1:37" ht="26.5" customHeight="1">
      <c r="A10" s="16" t="s">
        <v>502</v>
      </c>
      <c r="B10" s="168" t="s">
        <v>487</v>
      </c>
      <c r="C10" s="188" t="s">
        <v>503</v>
      </c>
      <c r="D10" s="9" t="s">
        <v>504</v>
      </c>
      <c r="E10" s="9" t="str">
        <f t="shared" si="18"/>
        <v>D2</v>
      </c>
      <c r="F10" s="10" t="s">
        <v>37</v>
      </c>
      <c r="G10" s="99" t="str">
        <f t="shared" si="0"/>
        <v>D2</v>
      </c>
      <c r="H10" s="99" t="str">
        <f t="shared" si="1"/>
        <v>D2</v>
      </c>
      <c r="I10" s="150" t="s">
        <v>38</v>
      </c>
      <c r="J10" s="148"/>
      <c r="K10" s="148"/>
      <c r="L10" s="148"/>
      <c r="M10" s="148"/>
      <c r="N10" s="148"/>
      <c r="O10" s="25" t="b">
        <f t="shared" si="6"/>
        <v>1</v>
      </c>
      <c r="P10" s="25" t="b">
        <f t="shared" si="7"/>
        <v>0</v>
      </c>
      <c r="Q10" t="b">
        <f t="shared" si="8"/>
        <v>1</v>
      </c>
      <c r="R10" t="b">
        <f t="shared" si="9"/>
        <v>0</v>
      </c>
      <c r="S10" t="b">
        <f t="shared" si="10"/>
        <v>0</v>
      </c>
      <c r="T10" s="25" t="b">
        <f t="shared" si="11"/>
        <v>0</v>
      </c>
      <c r="U10" t="b">
        <f t="shared" si="12"/>
        <v>0</v>
      </c>
      <c r="V10" t="b">
        <f t="shared" si="13"/>
        <v>0</v>
      </c>
      <c r="W10" t="b">
        <f t="shared" si="14"/>
        <v>0</v>
      </c>
      <c r="X10" t="b">
        <f t="shared" si="15"/>
        <v>0</v>
      </c>
      <c r="Y10" t="b">
        <f t="shared" si="16"/>
        <v>0</v>
      </c>
      <c r="Z10" t="b">
        <f t="shared" si="17"/>
        <v>0</v>
      </c>
      <c r="AA10" s="177" t="str" cm="1">
        <f t="array" ref="AA10">_xlfn.LET(
_xlpm.currentText,IF(OR(O10,P10),"- Please select exactly one current practice (or 'Not applicable')",""),
_xlpm.goalsText,IF(T10,"- Please select exactly one goal",""),
_xlpm.insufficientGoal,IF(U10,"- Note: selected goal is at same or lower level than current state",""),
_xlpm.naToInadequate,IF(V10,"- Note: selected goal is inadequate",""),
_xlpm.customGoalButNoDescription,IF(X10,"- Please provide a description for your custom state in column F",""),
_xlpm.customGoalButNoMaturitySpecified,IF(Y10,"- Please select a maturity level for custom state",""),
_xlpm.goalButNoTimescale,IF(W10,"- Please use the 'Improvement timescale' field to indicate how quickly improvement is planned for",""),
_xlpm.timescaleButNoAction,IF(Z10,"- Please indicate what actions you intend to take to improve within the " &amp; LOWER(L10),""),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1" spans="1:37" ht="45.75" customHeight="1">
      <c r="A11" s="16"/>
      <c r="B11" s="168"/>
      <c r="C11" s="188"/>
      <c r="D11" s="9" t="s">
        <v>505</v>
      </c>
      <c r="E11" s="9" t="str">
        <f t="shared" ref="E11" si="20">LEFT(D11,FIND("(",D11)-1)</f>
        <v>D2</v>
      </c>
      <c r="F11" s="170" t="s">
        <v>506</v>
      </c>
      <c r="G11" s="99" t="str">
        <f t="shared" ref="G11" si="21">$E11&amp;J11</f>
        <v>D2</v>
      </c>
      <c r="H11" s="99" t="str">
        <f t="shared" ref="H11" si="22">$E11&amp;K11</f>
        <v>D2</v>
      </c>
      <c r="I11" s="92" t="s">
        <v>42</v>
      </c>
      <c r="J11" s="148"/>
      <c r="K11" s="148"/>
      <c r="L11" s="148"/>
      <c r="M11" s="148"/>
      <c r="N11" s="148"/>
      <c r="O11" s="25" t="b">
        <f t="shared" si="6"/>
        <v>1</v>
      </c>
      <c r="P11" s="25" t="b">
        <f t="shared" si="7"/>
        <v>0</v>
      </c>
      <c r="Q11" t="b">
        <f t="shared" si="8"/>
        <v>1</v>
      </c>
      <c r="R11" t="b">
        <f t="shared" si="9"/>
        <v>0</v>
      </c>
      <c r="S11" t="b">
        <f t="shared" si="10"/>
        <v>0</v>
      </c>
      <c r="T11" s="25" t="b">
        <f t="shared" si="11"/>
        <v>0</v>
      </c>
      <c r="U11" t="b">
        <f t="shared" si="12"/>
        <v>0</v>
      </c>
      <c r="V11" t="b">
        <f t="shared" si="13"/>
        <v>0</v>
      </c>
      <c r="W11" t="b">
        <f t="shared" si="14"/>
        <v>0</v>
      </c>
      <c r="X11" t="b">
        <f t="shared" si="15"/>
        <v>0</v>
      </c>
      <c r="Y11" t="b">
        <f t="shared" si="16"/>
        <v>0</v>
      </c>
      <c r="Z11" t="b">
        <f t="shared" si="17"/>
        <v>0</v>
      </c>
      <c r="AA11" s="177"/>
    </row>
    <row r="12" spans="1:37" ht="61" customHeight="1">
      <c r="B12" s="166"/>
      <c r="C12" s="188"/>
      <c r="D12" s="9" t="s">
        <v>507</v>
      </c>
      <c r="E12" s="9" t="str">
        <f t="shared" si="18"/>
        <v>D2</v>
      </c>
      <c r="F12" s="170" t="s">
        <v>508</v>
      </c>
      <c r="G12" s="99" t="str">
        <f t="shared" si="0"/>
        <v>D2</v>
      </c>
      <c r="H12" s="99" t="str">
        <f t="shared" si="1"/>
        <v>D2</v>
      </c>
      <c r="I12" s="92" t="s">
        <v>42</v>
      </c>
      <c r="J12" s="148"/>
      <c r="K12" s="148"/>
      <c r="L12" s="148"/>
      <c r="M12" s="148"/>
      <c r="N12" s="148"/>
      <c r="O12" s="25" t="b">
        <f t="shared" si="6"/>
        <v>1</v>
      </c>
      <c r="P12" s="25" t="b">
        <f t="shared" si="7"/>
        <v>0</v>
      </c>
      <c r="Q12" t="b">
        <f t="shared" si="8"/>
        <v>1</v>
      </c>
      <c r="R12" t="b">
        <f t="shared" si="9"/>
        <v>0</v>
      </c>
      <c r="S12" t="b">
        <f t="shared" si="10"/>
        <v>0</v>
      </c>
      <c r="T12" s="25" t="b">
        <f t="shared" si="11"/>
        <v>0</v>
      </c>
      <c r="U12" t="b">
        <f t="shared" si="12"/>
        <v>0</v>
      </c>
      <c r="V12" t="b">
        <f t="shared" si="13"/>
        <v>0</v>
      </c>
      <c r="W12" t="b">
        <f t="shared" si="14"/>
        <v>0</v>
      </c>
      <c r="X12" t="b">
        <f t="shared" si="15"/>
        <v>0</v>
      </c>
      <c r="Y12" t="b">
        <f t="shared" si="16"/>
        <v>0</v>
      </c>
      <c r="Z12" t="b">
        <f t="shared" si="17"/>
        <v>0</v>
      </c>
      <c r="AA12" s="177"/>
    </row>
    <row r="13" spans="1:37" ht="92.5" customHeight="1">
      <c r="B13" s="166"/>
      <c r="C13" s="188"/>
      <c r="D13" s="9" t="s">
        <v>509</v>
      </c>
      <c r="E13" s="9" t="str">
        <f t="shared" si="18"/>
        <v>D2</v>
      </c>
      <c r="F13" s="12" t="s">
        <v>510</v>
      </c>
      <c r="G13" s="99" t="str">
        <f t="shared" si="0"/>
        <v>D2</v>
      </c>
      <c r="H13" s="99" t="str">
        <f t="shared" si="1"/>
        <v>D2</v>
      </c>
      <c r="I13" s="92" t="s">
        <v>42</v>
      </c>
      <c r="J13" s="148"/>
      <c r="K13" s="148"/>
      <c r="L13" s="148"/>
      <c r="M13" s="148"/>
      <c r="N13" s="148"/>
      <c r="O13" s="25" t="b">
        <f t="shared" si="6"/>
        <v>1</v>
      </c>
      <c r="P13" s="25" t="b">
        <f t="shared" si="7"/>
        <v>0</v>
      </c>
      <c r="Q13" t="b">
        <f t="shared" si="8"/>
        <v>1</v>
      </c>
      <c r="R13" t="b">
        <f t="shared" si="9"/>
        <v>0</v>
      </c>
      <c r="S13" t="b">
        <f t="shared" si="10"/>
        <v>0</v>
      </c>
      <c r="T13" s="25" t="b">
        <f t="shared" si="11"/>
        <v>0</v>
      </c>
      <c r="U13" t="b">
        <f t="shared" si="12"/>
        <v>0</v>
      </c>
      <c r="V13" t="b">
        <f t="shared" si="13"/>
        <v>0</v>
      </c>
      <c r="W13" t="b">
        <f t="shared" si="14"/>
        <v>0</v>
      </c>
      <c r="X13" t="b">
        <f t="shared" si="15"/>
        <v>0</v>
      </c>
      <c r="Y13" t="b">
        <f t="shared" si="16"/>
        <v>0</v>
      </c>
      <c r="Z13" t="b">
        <f t="shared" si="17"/>
        <v>0</v>
      </c>
      <c r="AA13" s="177"/>
    </row>
    <row r="14" spans="1:37" ht="61" customHeight="1">
      <c r="B14" s="166"/>
      <c r="C14" s="188"/>
      <c r="D14" s="9" t="s">
        <v>511</v>
      </c>
      <c r="E14" s="9" t="str">
        <f t="shared" si="18"/>
        <v>D2</v>
      </c>
      <c r="F14" s="12" t="s">
        <v>512</v>
      </c>
      <c r="G14" s="99" t="str">
        <f t="shared" si="0"/>
        <v>D2</v>
      </c>
      <c r="H14" s="99" t="str">
        <f t="shared" si="1"/>
        <v>D2</v>
      </c>
      <c r="I14" s="93" t="s">
        <v>69</v>
      </c>
      <c r="J14" s="148"/>
      <c r="K14" s="148"/>
      <c r="L14" s="148"/>
      <c r="M14" s="148"/>
      <c r="N14" s="148"/>
      <c r="O14" s="25" t="b">
        <f t="shared" si="6"/>
        <v>1</v>
      </c>
      <c r="P14" s="25" t="b">
        <f t="shared" si="7"/>
        <v>0</v>
      </c>
      <c r="Q14" t="b">
        <f t="shared" si="8"/>
        <v>1</v>
      </c>
      <c r="R14" t="b">
        <f t="shared" si="9"/>
        <v>0</v>
      </c>
      <c r="S14" t="b">
        <f t="shared" si="10"/>
        <v>0</v>
      </c>
      <c r="T14" s="25" t="b">
        <f t="shared" si="11"/>
        <v>0</v>
      </c>
      <c r="U14" t="b">
        <f t="shared" si="12"/>
        <v>0</v>
      </c>
      <c r="V14" t="b">
        <f t="shared" si="13"/>
        <v>0</v>
      </c>
      <c r="W14" t="b">
        <f t="shared" si="14"/>
        <v>0</v>
      </c>
      <c r="X14" t="b">
        <f t="shared" si="15"/>
        <v>0</v>
      </c>
      <c r="Y14" t="b">
        <f t="shared" si="16"/>
        <v>0</v>
      </c>
      <c r="Z14" t="b">
        <f t="shared" si="17"/>
        <v>0</v>
      </c>
      <c r="AA14" s="177"/>
    </row>
    <row r="15" spans="1:37" ht="72.650000000000006" customHeight="1">
      <c r="B15" s="166"/>
      <c r="C15" s="188"/>
      <c r="D15" s="9" t="s">
        <v>513</v>
      </c>
      <c r="E15" s="9" t="str">
        <f t="shared" si="18"/>
        <v>D2</v>
      </c>
      <c r="F15" s="12" t="s">
        <v>514</v>
      </c>
      <c r="G15" s="99" t="str">
        <f t="shared" si="0"/>
        <v>D2</v>
      </c>
      <c r="H15" s="99" t="str">
        <f t="shared" si="1"/>
        <v>D2</v>
      </c>
      <c r="I15" s="151" t="s">
        <v>53</v>
      </c>
      <c r="J15" s="148"/>
      <c r="K15" s="148"/>
      <c r="L15" s="148"/>
      <c r="M15" s="148"/>
      <c r="N15" s="148"/>
      <c r="O15" s="25" t="b">
        <f t="shared" si="6"/>
        <v>1</v>
      </c>
      <c r="P15" s="25" t="b">
        <f t="shared" si="7"/>
        <v>0</v>
      </c>
      <c r="Q15" t="b">
        <f t="shared" si="8"/>
        <v>1</v>
      </c>
      <c r="R15" t="b">
        <f t="shared" si="9"/>
        <v>0</v>
      </c>
      <c r="S15" t="b">
        <f t="shared" si="10"/>
        <v>0</v>
      </c>
      <c r="T15" s="25" t="b">
        <f t="shared" si="11"/>
        <v>0</v>
      </c>
      <c r="U15" t="b">
        <f t="shared" si="12"/>
        <v>0</v>
      </c>
      <c r="V15" t="b">
        <f t="shared" si="13"/>
        <v>0</v>
      </c>
      <c r="W15" t="b">
        <f t="shared" si="14"/>
        <v>0</v>
      </c>
      <c r="X15" t="b">
        <f t="shared" si="15"/>
        <v>0</v>
      </c>
      <c r="Y15" t="b">
        <f t="shared" si="16"/>
        <v>0</v>
      </c>
      <c r="Z15" t="b">
        <f t="shared" si="17"/>
        <v>0</v>
      </c>
      <c r="AA15" s="177"/>
    </row>
    <row r="16" spans="1:37" ht="46.5" customHeight="1">
      <c r="B16" s="166"/>
      <c r="C16" s="188"/>
      <c r="D16" s="9" t="s">
        <v>515</v>
      </c>
      <c r="E16" s="9" t="str">
        <f t="shared" ref="E16:E17" si="23">LEFT(D16,FIND("(",D16)-1)</f>
        <v>D2</v>
      </c>
      <c r="F16" s="158" t="s">
        <v>55</v>
      </c>
      <c r="G16" s="13" t="str">
        <f t="shared" si="0"/>
        <v>D2</v>
      </c>
      <c r="H16" s="13" t="str">
        <f t="shared" si="1"/>
        <v>D2</v>
      </c>
      <c r="I16" s="159" t="s">
        <v>56</v>
      </c>
      <c r="J16" s="148"/>
      <c r="K16" s="148"/>
      <c r="L16" s="148"/>
      <c r="M16" s="148"/>
      <c r="N16" s="148"/>
      <c r="O16" s="25" t="b">
        <f t="shared" si="6"/>
        <v>1</v>
      </c>
      <c r="P16" s="25" t="b">
        <f t="shared" si="7"/>
        <v>0</v>
      </c>
      <c r="Q16" t="b">
        <f t="shared" si="8"/>
        <v>1</v>
      </c>
      <c r="R16" t="b">
        <f t="shared" si="9"/>
        <v>0</v>
      </c>
      <c r="S16" t="b">
        <f t="shared" si="10"/>
        <v>0</v>
      </c>
      <c r="T16" s="25" t="b">
        <f t="shared" si="11"/>
        <v>0</v>
      </c>
      <c r="U16" t="b">
        <f t="shared" si="12"/>
        <v>0</v>
      </c>
      <c r="V16" t="b">
        <f t="shared" si="13"/>
        <v>0</v>
      </c>
      <c r="W16" t="b">
        <f t="shared" si="14"/>
        <v>0</v>
      </c>
      <c r="X16" t="b">
        <f t="shared" si="15"/>
        <v>0</v>
      </c>
      <c r="Y16" t="b">
        <f t="shared" si="16"/>
        <v>0</v>
      </c>
      <c r="Z16" t="b">
        <f t="shared" si="17"/>
        <v>0</v>
      </c>
      <c r="AA16" s="177"/>
    </row>
    <row r="17" spans="1:27" ht="46.5" customHeight="1">
      <c r="A17" s="161"/>
      <c r="B17" s="169"/>
      <c r="C17" s="189"/>
      <c r="D17" s="88" t="s">
        <v>516</v>
      </c>
      <c r="E17" s="88" t="str">
        <f t="shared" si="23"/>
        <v>D2</v>
      </c>
      <c r="F17" s="156" t="s">
        <v>55</v>
      </c>
      <c r="G17" s="27" t="str">
        <f t="shared" si="0"/>
        <v>D2</v>
      </c>
      <c r="H17" s="27" t="str">
        <f t="shared" si="1"/>
        <v>D2</v>
      </c>
      <c r="I17" s="157" t="s">
        <v>56</v>
      </c>
      <c r="J17" s="149"/>
      <c r="K17" s="149"/>
      <c r="L17" s="149"/>
      <c r="M17" s="149"/>
      <c r="N17" s="149"/>
      <c r="O17" s="34" t="b">
        <f t="shared" si="6"/>
        <v>1</v>
      </c>
      <c r="P17" s="34" t="b">
        <f t="shared" si="7"/>
        <v>0</v>
      </c>
      <c r="Q17" s="26" t="b">
        <f t="shared" si="8"/>
        <v>1</v>
      </c>
      <c r="R17" s="26" t="b">
        <f t="shared" si="9"/>
        <v>0</v>
      </c>
      <c r="S17" s="26" t="b">
        <f t="shared" si="10"/>
        <v>0</v>
      </c>
      <c r="T17" s="34" t="b">
        <f t="shared" si="11"/>
        <v>0</v>
      </c>
      <c r="U17" s="26" t="b">
        <f t="shared" si="12"/>
        <v>0</v>
      </c>
      <c r="V17" s="26" t="b">
        <f t="shared" si="13"/>
        <v>0</v>
      </c>
      <c r="W17" s="26" t="b">
        <f t="shared" si="14"/>
        <v>0</v>
      </c>
      <c r="X17" s="26" t="b">
        <f t="shared" si="15"/>
        <v>0</v>
      </c>
      <c r="Y17" s="26" t="b">
        <f t="shared" si="16"/>
        <v>0</v>
      </c>
      <c r="Z17" s="26" t="b">
        <f t="shared" si="17"/>
        <v>0</v>
      </c>
      <c r="AA17" s="178"/>
    </row>
    <row r="18" spans="1:27" ht="26.5" customHeight="1">
      <c r="A18" s="16" t="s">
        <v>517</v>
      </c>
      <c r="B18" s="168" t="s">
        <v>487</v>
      </c>
      <c r="C18" s="179" t="s">
        <v>518</v>
      </c>
      <c r="D18" s="9" t="s">
        <v>519</v>
      </c>
      <c r="E18" s="9" t="str">
        <f t="shared" si="18"/>
        <v>D3</v>
      </c>
      <c r="F18" s="12" t="s">
        <v>37</v>
      </c>
      <c r="G18" s="99" t="str">
        <f t="shared" si="0"/>
        <v>D3</v>
      </c>
      <c r="H18" s="99" t="str">
        <f t="shared" si="1"/>
        <v>D3</v>
      </c>
      <c r="I18" s="150" t="s">
        <v>38</v>
      </c>
      <c r="J18" s="148"/>
      <c r="K18" s="148"/>
      <c r="L18" s="148"/>
      <c r="M18" s="148"/>
      <c r="N18" s="148"/>
      <c r="O18" s="25" t="b">
        <f t="shared" si="6"/>
        <v>1</v>
      </c>
      <c r="P18" s="25" t="b">
        <f t="shared" si="7"/>
        <v>0</v>
      </c>
      <c r="Q18" t="b">
        <f t="shared" si="8"/>
        <v>1</v>
      </c>
      <c r="R18" t="b">
        <f t="shared" si="9"/>
        <v>0</v>
      </c>
      <c r="S18" t="b">
        <f t="shared" si="10"/>
        <v>0</v>
      </c>
      <c r="T18" s="25" t="b">
        <f t="shared" si="11"/>
        <v>0</v>
      </c>
      <c r="U18" t="b">
        <f t="shared" si="12"/>
        <v>0</v>
      </c>
      <c r="V18" t="b">
        <f t="shared" si="13"/>
        <v>0</v>
      </c>
      <c r="W18" t="b">
        <f t="shared" si="14"/>
        <v>0</v>
      </c>
      <c r="X18" t="b">
        <f t="shared" si="15"/>
        <v>0</v>
      </c>
      <c r="Y18" t="b">
        <f t="shared" si="16"/>
        <v>0</v>
      </c>
      <c r="Z18" t="b">
        <f t="shared" si="17"/>
        <v>0</v>
      </c>
      <c r="AA18" s="176" t="str" cm="1">
        <f t="array" ref="AA18">_xlfn.LET(
_xlpm.currentText,IF(OR(O18,P18),"- Please select exactly one current practice (or 'Not applicable')",""),
_xlpm.goalsText,IF(T18,"- Please select exactly one goal",""),
_xlpm.insufficientGoal,IF(U18,"- Note: selected goal is at same or lower level than current state",""),
_xlpm.naToInadequate,IF(V18,"- Note: selected goal is inadequate",""),
_xlpm.customGoalButNoDescription,IF(X18,"- Please provide a description for your custom state in column F",""),
_xlpm.customGoalButNoMaturitySpecified,IF(Y18,"- Please select a maturity level for custom state",""),
_xlpm.goalButNoTimescale,IF(W18,"- Please use the 'Improvement timescale' field to indicate how quickly improvement is planned for",""),
_xlpm.timescaleButNoAction,IF(Z18,"- Please indicate what actions you intend to take to improve within the " &amp; LOWER(L18),""),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19" spans="1:27" ht="90.75" customHeight="1">
      <c r="A19" s="16"/>
      <c r="B19" s="168"/>
      <c r="C19" s="180"/>
      <c r="D19" s="9" t="s">
        <v>520</v>
      </c>
      <c r="E19" s="9" t="str">
        <f t="shared" ref="E19" si="24">LEFT(D19,FIND("(",D19)-1)</f>
        <v>D3</v>
      </c>
      <c r="F19" s="12" t="s">
        <v>521</v>
      </c>
      <c r="G19" s="99" t="str">
        <f t="shared" ref="G19" si="25">$E19&amp;J19</f>
        <v>D3</v>
      </c>
      <c r="H19" s="99" t="str">
        <f t="shared" ref="H19" si="26">$E19&amp;K19</f>
        <v>D3</v>
      </c>
      <c r="I19" s="92" t="s">
        <v>42</v>
      </c>
      <c r="J19" s="148"/>
      <c r="K19" s="148"/>
      <c r="L19" s="148"/>
      <c r="M19" s="148"/>
      <c r="N19" s="148"/>
      <c r="O19" s="25" t="b">
        <f t="shared" si="6"/>
        <v>1</v>
      </c>
      <c r="P19" s="25" t="b">
        <f t="shared" si="7"/>
        <v>0</v>
      </c>
      <c r="Q19" t="b">
        <f t="shared" si="8"/>
        <v>1</v>
      </c>
      <c r="R19" t="b">
        <f t="shared" si="9"/>
        <v>0</v>
      </c>
      <c r="S19" t="b">
        <f t="shared" si="10"/>
        <v>0</v>
      </c>
      <c r="T19" s="25" t="b">
        <f t="shared" si="11"/>
        <v>0</v>
      </c>
      <c r="U19" t="b">
        <f t="shared" si="12"/>
        <v>0</v>
      </c>
      <c r="V19" t="b">
        <f t="shared" si="13"/>
        <v>0</v>
      </c>
      <c r="W19" t="b">
        <f t="shared" si="14"/>
        <v>0</v>
      </c>
      <c r="X19" t="b">
        <f t="shared" si="15"/>
        <v>0</v>
      </c>
      <c r="Y19" t="b">
        <f t="shared" si="16"/>
        <v>0</v>
      </c>
      <c r="Z19" t="b">
        <f t="shared" si="17"/>
        <v>0</v>
      </c>
      <c r="AA19" s="177"/>
    </row>
    <row r="20" spans="1:27" ht="54" customHeight="1">
      <c r="B20" s="166"/>
      <c r="C20" s="180"/>
      <c r="D20" s="9" t="s">
        <v>522</v>
      </c>
      <c r="E20" s="9" t="str">
        <f t="shared" si="18"/>
        <v>D3</v>
      </c>
      <c r="F20" s="12" t="s">
        <v>523</v>
      </c>
      <c r="G20" s="99" t="str">
        <f t="shared" si="0"/>
        <v>D3</v>
      </c>
      <c r="H20" s="99" t="str">
        <f t="shared" si="1"/>
        <v>D3</v>
      </c>
      <c r="I20" s="93" t="s">
        <v>69</v>
      </c>
      <c r="J20" s="148"/>
      <c r="K20" s="148"/>
      <c r="L20" s="148"/>
      <c r="M20" s="148"/>
      <c r="N20" s="148"/>
      <c r="O20" s="25" t="b">
        <f t="shared" si="6"/>
        <v>1</v>
      </c>
      <c r="P20" s="25" t="b">
        <f t="shared" si="7"/>
        <v>0</v>
      </c>
      <c r="Q20" t="b">
        <f t="shared" si="8"/>
        <v>1</v>
      </c>
      <c r="R20" t="b">
        <f t="shared" si="9"/>
        <v>0</v>
      </c>
      <c r="S20" t="b">
        <f t="shared" si="10"/>
        <v>0</v>
      </c>
      <c r="T20" s="25" t="b">
        <f t="shared" si="11"/>
        <v>0</v>
      </c>
      <c r="U20" t="b">
        <f t="shared" si="12"/>
        <v>0</v>
      </c>
      <c r="V20" t="b">
        <f t="shared" si="13"/>
        <v>0</v>
      </c>
      <c r="W20" t="b">
        <f t="shared" si="14"/>
        <v>0</v>
      </c>
      <c r="X20" t="b">
        <f t="shared" si="15"/>
        <v>0</v>
      </c>
      <c r="Y20" t="b">
        <f t="shared" si="16"/>
        <v>0</v>
      </c>
      <c r="Z20" t="b">
        <f t="shared" si="17"/>
        <v>0</v>
      </c>
      <c r="AA20" s="177"/>
    </row>
    <row r="21" spans="1:27" ht="65.150000000000006" customHeight="1">
      <c r="B21" s="166"/>
      <c r="C21" s="180"/>
      <c r="D21" s="9" t="s">
        <v>524</v>
      </c>
      <c r="E21" s="9" t="str">
        <f t="shared" si="18"/>
        <v>D3</v>
      </c>
      <c r="F21" s="12" t="s">
        <v>525</v>
      </c>
      <c r="G21" s="99" t="str">
        <f t="shared" si="0"/>
        <v>D3</v>
      </c>
      <c r="H21" s="99" t="str">
        <f t="shared" si="1"/>
        <v>D3</v>
      </c>
      <c r="I21" s="93" t="s">
        <v>69</v>
      </c>
      <c r="J21" s="148"/>
      <c r="K21" s="148"/>
      <c r="L21" s="148"/>
      <c r="M21" s="148"/>
      <c r="N21" s="148"/>
      <c r="O21" s="25" t="b">
        <f t="shared" si="6"/>
        <v>1</v>
      </c>
      <c r="P21" s="25" t="b">
        <f t="shared" si="7"/>
        <v>0</v>
      </c>
      <c r="Q21" t="b">
        <f t="shared" si="8"/>
        <v>1</v>
      </c>
      <c r="R21" t="b">
        <f t="shared" si="9"/>
        <v>0</v>
      </c>
      <c r="S21" t="b">
        <f t="shared" si="10"/>
        <v>0</v>
      </c>
      <c r="T21" s="25" t="b">
        <f t="shared" si="11"/>
        <v>0</v>
      </c>
      <c r="U21" t="b">
        <f t="shared" si="12"/>
        <v>0</v>
      </c>
      <c r="V21" t="b">
        <f t="shared" si="13"/>
        <v>0</v>
      </c>
      <c r="W21" t="b">
        <f t="shared" si="14"/>
        <v>0</v>
      </c>
      <c r="X21" t="b">
        <f t="shared" si="15"/>
        <v>0</v>
      </c>
      <c r="Y21" t="b">
        <f t="shared" si="16"/>
        <v>0</v>
      </c>
      <c r="Z21" t="b">
        <f t="shared" si="17"/>
        <v>0</v>
      </c>
      <c r="AA21" s="177"/>
    </row>
    <row r="22" spans="1:27" ht="46.5" customHeight="1">
      <c r="B22" s="166"/>
      <c r="C22" s="180"/>
      <c r="D22" s="9" t="s">
        <v>526</v>
      </c>
      <c r="E22" s="9" t="str">
        <f t="shared" ref="E22:E23" si="27">LEFT(D22,FIND("(",D22)-1)</f>
        <v>D3</v>
      </c>
      <c r="F22" s="158" t="s">
        <v>55</v>
      </c>
      <c r="G22" s="13" t="str">
        <f t="shared" si="0"/>
        <v>D3</v>
      </c>
      <c r="H22" s="13" t="str">
        <f t="shared" si="1"/>
        <v>D3</v>
      </c>
      <c r="I22" s="159" t="s">
        <v>56</v>
      </c>
      <c r="J22" s="148"/>
      <c r="K22" s="148"/>
      <c r="L22" s="148"/>
      <c r="M22" s="148"/>
      <c r="N22" s="148"/>
      <c r="O22" s="25" t="b">
        <f t="shared" si="6"/>
        <v>1</v>
      </c>
      <c r="P22" s="25" t="b">
        <f t="shared" si="7"/>
        <v>0</v>
      </c>
      <c r="Q22" t="b">
        <f t="shared" si="8"/>
        <v>1</v>
      </c>
      <c r="R22" t="b">
        <f t="shared" si="9"/>
        <v>0</v>
      </c>
      <c r="S22" t="b">
        <f t="shared" si="10"/>
        <v>0</v>
      </c>
      <c r="T22" s="25" t="b">
        <f t="shared" si="11"/>
        <v>0</v>
      </c>
      <c r="U22" t="b">
        <f t="shared" si="12"/>
        <v>0</v>
      </c>
      <c r="V22" t="b">
        <f t="shared" si="13"/>
        <v>0</v>
      </c>
      <c r="W22" t="b">
        <f t="shared" si="14"/>
        <v>0</v>
      </c>
      <c r="X22" t="b">
        <f t="shared" si="15"/>
        <v>0</v>
      </c>
      <c r="Y22" t="b">
        <f t="shared" si="16"/>
        <v>0</v>
      </c>
      <c r="Z22" t="b">
        <f t="shared" si="17"/>
        <v>0</v>
      </c>
      <c r="AA22" s="177"/>
    </row>
    <row r="23" spans="1:27" ht="46.5" customHeight="1">
      <c r="A23" s="161"/>
      <c r="B23" s="169"/>
      <c r="C23" s="181"/>
      <c r="D23" s="88" t="s">
        <v>527</v>
      </c>
      <c r="E23" s="88" t="str">
        <f t="shared" si="27"/>
        <v>D3</v>
      </c>
      <c r="F23" s="156" t="s">
        <v>55</v>
      </c>
      <c r="G23" s="27" t="str">
        <f t="shared" si="0"/>
        <v>D3</v>
      </c>
      <c r="H23" s="27" t="str">
        <f t="shared" si="1"/>
        <v>D3</v>
      </c>
      <c r="I23" s="157" t="s">
        <v>56</v>
      </c>
      <c r="J23" s="149"/>
      <c r="K23" s="149"/>
      <c r="L23" s="149"/>
      <c r="M23" s="149"/>
      <c r="N23" s="149"/>
      <c r="O23" s="34" t="b">
        <f t="shared" si="6"/>
        <v>1</v>
      </c>
      <c r="P23" s="34" t="b">
        <f t="shared" si="7"/>
        <v>0</v>
      </c>
      <c r="Q23" s="26" t="b">
        <f t="shared" si="8"/>
        <v>1</v>
      </c>
      <c r="R23" s="26" t="b">
        <f t="shared" si="9"/>
        <v>0</v>
      </c>
      <c r="S23" s="26" t="b">
        <f t="shared" si="10"/>
        <v>0</v>
      </c>
      <c r="T23" s="34" t="b">
        <f t="shared" si="11"/>
        <v>0</v>
      </c>
      <c r="U23" s="26" t="b">
        <f t="shared" si="12"/>
        <v>0</v>
      </c>
      <c r="V23" s="26" t="b">
        <f t="shared" si="13"/>
        <v>0</v>
      </c>
      <c r="W23" s="26" t="b">
        <f t="shared" si="14"/>
        <v>0</v>
      </c>
      <c r="X23" s="26" t="b">
        <f t="shared" si="15"/>
        <v>0</v>
      </c>
      <c r="Y23" s="26" t="b">
        <f t="shared" si="16"/>
        <v>0</v>
      </c>
      <c r="Z23" s="26" t="b">
        <f t="shared" si="17"/>
        <v>0</v>
      </c>
      <c r="AA23" s="178"/>
    </row>
    <row r="24" spans="1:27" ht="26.5" customHeight="1">
      <c r="A24" s="16" t="s">
        <v>528</v>
      </c>
      <c r="B24" s="168" t="s">
        <v>487</v>
      </c>
      <c r="C24" s="179" t="s">
        <v>529</v>
      </c>
      <c r="D24" s="9" t="s">
        <v>530</v>
      </c>
      <c r="E24" s="9" t="str">
        <f t="shared" si="18"/>
        <v>D4</v>
      </c>
      <c r="F24" s="12" t="s">
        <v>37</v>
      </c>
      <c r="G24" s="99" t="str">
        <f t="shared" si="0"/>
        <v>D4</v>
      </c>
      <c r="H24" s="99" t="str">
        <f t="shared" si="1"/>
        <v>D4</v>
      </c>
      <c r="I24" s="150" t="s">
        <v>38</v>
      </c>
      <c r="J24" s="148"/>
      <c r="K24" s="148"/>
      <c r="L24" s="148"/>
      <c r="M24" s="148"/>
      <c r="N24" s="148"/>
      <c r="O24" s="25" t="b">
        <f t="shared" si="6"/>
        <v>1</v>
      </c>
      <c r="P24" s="25" t="b">
        <f t="shared" si="7"/>
        <v>0</v>
      </c>
      <c r="Q24" t="b">
        <f t="shared" si="8"/>
        <v>1</v>
      </c>
      <c r="R24" t="b">
        <f t="shared" si="9"/>
        <v>0</v>
      </c>
      <c r="S24" t="b">
        <f t="shared" si="10"/>
        <v>0</v>
      </c>
      <c r="T24" s="25" t="b">
        <f t="shared" si="11"/>
        <v>0</v>
      </c>
      <c r="U24" t="b">
        <f t="shared" si="12"/>
        <v>0</v>
      </c>
      <c r="V24" t="b">
        <f t="shared" si="13"/>
        <v>0</v>
      </c>
      <c r="W24" t="b">
        <f t="shared" si="14"/>
        <v>0</v>
      </c>
      <c r="X24" t="b">
        <f t="shared" si="15"/>
        <v>0</v>
      </c>
      <c r="Y24" t="b">
        <f t="shared" si="16"/>
        <v>0</v>
      </c>
      <c r="Z24" t="b">
        <f t="shared" si="17"/>
        <v>0</v>
      </c>
      <c r="AA24" s="177" t="str" cm="1">
        <f t="array" ref="AA24">_xlfn.LET(
_xlpm.currentText,IF(OR(O24,P24),"- Please select exactly one current practice (or 'Not applicable')",""),
_xlpm.goalsText,IF(T24,"- Please select exactly one goal",""),
_xlpm.insufficientGoal,IF(U24,"- Note: selected goal is at same or lower level than current state",""),
_xlpm.naToInadequate,IF(V24,"- Note: selected goal is inadequate",""),
_xlpm.customGoalButNoDescription,IF(X24,"- Please provide a description for your custom state in column F",""),
_xlpm.customGoalButNoMaturitySpecified,IF(Y24,"- Please select a maturity level for custom state",""),
_xlpm.goalButNoTimescale,IF(W24,"- Please use the 'Improvement timescale' field to indicate how quickly improvement is planned for",""),
_xlpm.timescaleButNoAction,IF(Z24,"- Please indicate what actions you intend to take to improve within the " &amp; LOWER(L24),""),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row>
    <row r="25" spans="1:27" ht="44.5" customHeight="1">
      <c r="A25" s="16"/>
      <c r="B25" s="168"/>
      <c r="C25" s="180"/>
      <c r="D25" s="9" t="s">
        <v>531</v>
      </c>
      <c r="E25" s="9" t="str">
        <f t="shared" ref="E25" si="28">LEFT(D25,FIND("(",D25)-1)</f>
        <v>D4</v>
      </c>
      <c r="F25" s="12" t="s">
        <v>532</v>
      </c>
      <c r="G25" s="99" t="str">
        <f t="shared" ref="G25" si="29">$E25&amp;J25</f>
        <v>D4</v>
      </c>
      <c r="H25" s="99" t="str">
        <f t="shared" ref="H25" si="30">$E25&amp;K25</f>
        <v>D4</v>
      </c>
      <c r="I25" s="92" t="s">
        <v>42</v>
      </c>
      <c r="J25" s="148"/>
      <c r="K25" s="148"/>
      <c r="L25" s="148"/>
      <c r="M25" s="148"/>
      <c r="N25" s="148"/>
      <c r="O25" s="25" t="b">
        <f t="shared" si="6"/>
        <v>1</v>
      </c>
      <c r="P25" s="25" t="b">
        <f t="shared" si="7"/>
        <v>0</v>
      </c>
      <c r="Q25" t="b">
        <f t="shared" si="8"/>
        <v>1</v>
      </c>
      <c r="R25" t="b">
        <f t="shared" si="9"/>
        <v>0</v>
      </c>
      <c r="S25" t="b">
        <f t="shared" si="10"/>
        <v>0</v>
      </c>
      <c r="T25" s="25" t="b">
        <f t="shared" si="11"/>
        <v>0</v>
      </c>
      <c r="U25" t="b">
        <f t="shared" si="12"/>
        <v>0</v>
      </c>
      <c r="V25" t="b">
        <f t="shared" si="13"/>
        <v>0</v>
      </c>
      <c r="W25" t="b">
        <f t="shared" si="14"/>
        <v>0</v>
      </c>
      <c r="X25" t="b">
        <f t="shared" si="15"/>
        <v>0</v>
      </c>
      <c r="Y25" t="b">
        <f t="shared" si="16"/>
        <v>0</v>
      </c>
      <c r="Z25" t="b">
        <f t="shared" si="17"/>
        <v>0</v>
      </c>
      <c r="AA25" s="177"/>
    </row>
    <row r="26" spans="1:27" ht="61" customHeight="1">
      <c r="B26" s="166"/>
      <c r="C26" s="180"/>
      <c r="D26" s="4" t="s">
        <v>533</v>
      </c>
      <c r="E26" s="4" t="str">
        <f t="shared" si="18"/>
        <v>D4</v>
      </c>
      <c r="F26" s="12" t="s">
        <v>534</v>
      </c>
      <c r="G26" s="99" t="str">
        <f t="shared" si="0"/>
        <v>D4</v>
      </c>
      <c r="H26" s="99" t="str">
        <f t="shared" si="1"/>
        <v>D4</v>
      </c>
      <c r="I26" s="92" t="s">
        <v>42</v>
      </c>
      <c r="J26" s="148"/>
      <c r="K26" s="148"/>
      <c r="L26" s="148"/>
      <c r="M26" s="148"/>
      <c r="N26" s="148"/>
      <c r="O26" s="25" t="b">
        <f t="shared" si="6"/>
        <v>1</v>
      </c>
      <c r="P26" s="25" t="b">
        <f t="shared" si="7"/>
        <v>0</v>
      </c>
      <c r="Q26" t="b">
        <f t="shared" si="8"/>
        <v>1</v>
      </c>
      <c r="R26" t="b">
        <f t="shared" si="9"/>
        <v>0</v>
      </c>
      <c r="S26" t="b">
        <f t="shared" si="10"/>
        <v>0</v>
      </c>
      <c r="T26" s="25" t="b">
        <f t="shared" si="11"/>
        <v>0</v>
      </c>
      <c r="U26" t="b">
        <f t="shared" si="12"/>
        <v>0</v>
      </c>
      <c r="V26" t="b">
        <f t="shared" si="13"/>
        <v>0</v>
      </c>
      <c r="W26" t="b">
        <f t="shared" si="14"/>
        <v>0</v>
      </c>
      <c r="X26" t="b">
        <f t="shared" si="15"/>
        <v>0</v>
      </c>
      <c r="Y26" t="b">
        <f t="shared" si="16"/>
        <v>0</v>
      </c>
      <c r="Z26" t="b">
        <f t="shared" si="17"/>
        <v>0</v>
      </c>
      <c r="AA26" s="177"/>
    </row>
    <row r="27" spans="1:27" ht="109" customHeight="1">
      <c r="B27" s="166"/>
      <c r="C27" s="180"/>
      <c r="D27" s="4" t="s">
        <v>535</v>
      </c>
      <c r="E27" s="4" t="str">
        <f t="shared" si="18"/>
        <v>D4</v>
      </c>
      <c r="F27" s="12" t="s">
        <v>536</v>
      </c>
      <c r="G27" s="99" t="str">
        <f t="shared" si="0"/>
        <v>D4</v>
      </c>
      <c r="H27" s="99" t="str">
        <f t="shared" si="1"/>
        <v>D4</v>
      </c>
      <c r="I27" s="92" t="s">
        <v>42</v>
      </c>
      <c r="J27" s="148"/>
      <c r="K27" s="148"/>
      <c r="L27" s="148"/>
      <c r="M27" s="148"/>
      <c r="N27" s="148"/>
      <c r="O27" s="25" t="b">
        <f t="shared" si="6"/>
        <v>1</v>
      </c>
      <c r="P27" s="25" t="b">
        <f t="shared" si="7"/>
        <v>0</v>
      </c>
      <c r="Q27" t="b">
        <f t="shared" si="8"/>
        <v>1</v>
      </c>
      <c r="R27" t="b">
        <f t="shared" si="9"/>
        <v>0</v>
      </c>
      <c r="S27" t="b">
        <f t="shared" si="10"/>
        <v>0</v>
      </c>
      <c r="T27" s="25" t="b">
        <f t="shared" si="11"/>
        <v>0</v>
      </c>
      <c r="U27" t="b">
        <f t="shared" si="12"/>
        <v>0</v>
      </c>
      <c r="V27" t="b">
        <f t="shared" si="13"/>
        <v>0</v>
      </c>
      <c r="W27" t="b">
        <f t="shared" si="14"/>
        <v>0</v>
      </c>
      <c r="X27" t="b">
        <f t="shared" si="15"/>
        <v>0</v>
      </c>
      <c r="Y27" t="b">
        <f t="shared" si="16"/>
        <v>0</v>
      </c>
      <c r="Z27" t="b">
        <f t="shared" si="17"/>
        <v>0</v>
      </c>
      <c r="AA27" s="177"/>
    </row>
    <row r="28" spans="1:27" ht="112" customHeight="1">
      <c r="B28" s="166"/>
      <c r="C28" s="180"/>
      <c r="D28" s="4" t="s">
        <v>537</v>
      </c>
      <c r="E28" s="4" t="str">
        <f t="shared" si="18"/>
        <v>D4</v>
      </c>
      <c r="F28" s="12" t="s">
        <v>538</v>
      </c>
      <c r="G28" s="99" t="str">
        <f t="shared" si="0"/>
        <v>D4</v>
      </c>
      <c r="H28" s="99" t="str">
        <f t="shared" si="1"/>
        <v>D4</v>
      </c>
      <c r="I28" s="93" t="s">
        <v>69</v>
      </c>
      <c r="J28" s="148"/>
      <c r="K28" s="148"/>
      <c r="L28" s="148"/>
      <c r="M28" s="148"/>
      <c r="N28" s="148"/>
      <c r="O28" s="25" t="b">
        <f t="shared" si="6"/>
        <v>1</v>
      </c>
      <c r="P28" s="25" t="b">
        <f t="shared" si="7"/>
        <v>0</v>
      </c>
      <c r="Q28" t="b">
        <f t="shared" si="8"/>
        <v>1</v>
      </c>
      <c r="R28" t="b">
        <f t="shared" si="9"/>
        <v>0</v>
      </c>
      <c r="S28" t="b">
        <f t="shared" si="10"/>
        <v>0</v>
      </c>
      <c r="T28" s="25" t="b">
        <f t="shared" si="11"/>
        <v>0</v>
      </c>
      <c r="U28" t="b">
        <f t="shared" si="12"/>
        <v>0</v>
      </c>
      <c r="V28" t="b">
        <f t="shared" si="13"/>
        <v>0</v>
      </c>
      <c r="W28" t="b">
        <f t="shared" si="14"/>
        <v>0</v>
      </c>
      <c r="X28" t="b">
        <f t="shared" si="15"/>
        <v>0</v>
      </c>
      <c r="Y28" t="b">
        <f t="shared" si="16"/>
        <v>0</v>
      </c>
      <c r="Z28" t="b">
        <f t="shared" si="17"/>
        <v>0</v>
      </c>
      <c r="AA28" s="177"/>
    </row>
    <row r="29" spans="1:27" ht="60" customHeight="1">
      <c r="B29" s="166"/>
      <c r="C29" s="180"/>
      <c r="D29" s="4" t="s">
        <v>539</v>
      </c>
      <c r="E29" s="4" t="str">
        <f t="shared" si="18"/>
        <v>D4</v>
      </c>
      <c r="F29" s="167" t="s">
        <v>540</v>
      </c>
      <c r="G29" s="99" t="str">
        <f t="shared" si="0"/>
        <v>D4</v>
      </c>
      <c r="H29" s="99" t="str">
        <f t="shared" si="1"/>
        <v>D4</v>
      </c>
      <c r="I29" s="93" t="s">
        <v>69</v>
      </c>
      <c r="J29" s="148"/>
      <c r="K29" s="148"/>
      <c r="L29" s="148"/>
      <c r="M29" s="148"/>
      <c r="N29" s="148"/>
      <c r="O29" s="25" t="b">
        <f t="shared" si="6"/>
        <v>1</v>
      </c>
      <c r="P29" s="25" t="b">
        <f t="shared" si="7"/>
        <v>0</v>
      </c>
      <c r="Q29" t="b">
        <f t="shared" si="8"/>
        <v>1</v>
      </c>
      <c r="R29" t="b">
        <f t="shared" si="9"/>
        <v>0</v>
      </c>
      <c r="S29" t="b">
        <f t="shared" si="10"/>
        <v>0</v>
      </c>
      <c r="T29" s="25" t="b">
        <f t="shared" si="11"/>
        <v>0</v>
      </c>
      <c r="U29" t="b">
        <f t="shared" si="12"/>
        <v>0</v>
      </c>
      <c r="V29" t="b">
        <f t="shared" si="13"/>
        <v>0</v>
      </c>
      <c r="W29" t="b">
        <f t="shared" si="14"/>
        <v>0</v>
      </c>
      <c r="X29" t="b">
        <f t="shared" si="15"/>
        <v>0</v>
      </c>
      <c r="Y29" t="b">
        <f t="shared" si="16"/>
        <v>0</v>
      </c>
      <c r="Z29" t="b">
        <f t="shared" si="17"/>
        <v>0</v>
      </c>
      <c r="AA29" s="177"/>
    </row>
    <row r="30" spans="1:27" ht="46.5" customHeight="1">
      <c r="B30" s="166"/>
      <c r="C30" s="180"/>
      <c r="D30" s="4" t="s">
        <v>541</v>
      </c>
      <c r="E30" s="4" t="str">
        <f t="shared" ref="E30:E31" si="31">LEFT(D30,FIND("(",D30)-1)</f>
        <v>D4</v>
      </c>
      <c r="F30" s="158" t="s">
        <v>55</v>
      </c>
      <c r="G30" s="13" t="str">
        <f t="shared" si="0"/>
        <v>D4</v>
      </c>
      <c r="H30" s="13" t="str">
        <f t="shared" si="1"/>
        <v>D4</v>
      </c>
      <c r="I30" s="159" t="s">
        <v>56</v>
      </c>
      <c r="J30" s="148"/>
      <c r="K30" s="148"/>
      <c r="L30" s="148"/>
      <c r="M30" s="148"/>
      <c r="N30" s="148"/>
      <c r="O30" s="25" t="b">
        <f t="shared" si="6"/>
        <v>1</v>
      </c>
      <c r="P30" s="25" t="b">
        <f t="shared" si="7"/>
        <v>0</v>
      </c>
      <c r="Q30" t="b">
        <f t="shared" si="8"/>
        <v>1</v>
      </c>
      <c r="R30" t="b">
        <f t="shared" si="9"/>
        <v>0</v>
      </c>
      <c r="S30" t="b">
        <f t="shared" si="10"/>
        <v>0</v>
      </c>
      <c r="T30" s="25" t="b">
        <f t="shared" si="11"/>
        <v>0</v>
      </c>
      <c r="U30" t="b">
        <f t="shared" si="12"/>
        <v>0</v>
      </c>
      <c r="V30" t="b">
        <f t="shared" si="13"/>
        <v>0</v>
      </c>
      <c r="W30" t="b">
        <f t="shared" si="14"/>
        <v>0</v>
      </c>
      <c r="X30" t="b">
        <f t="shared" si="15"/>
        <v>0</v>
      </c>
      <c r="Y30" t="b">
        <f t="shared" si="16"/>
        <v>0</v>
      </c>
      <c r="Z30" t="b">
        <f t="shared" si="17"/>
        <v>0</v>
      </c>
      <c r="AA30" s="177"/>
    </row>
    <row r="31" spans="1:27" ht="46.5" customHeight="1">
      <c r="A31" s="161"/>
      <c r="B31" s="169"/>
      <c r="C31" s="181"/>
      <c r="D31" s="84" t="s">
        <v>542</v>
      </c>
      <c r="E31" s="84" t="str">
        <f t="shared" si="31"/>
        <v>D4</v>
      </c>
      <c r="F31" s="156" t="s">
        <v>55</v>
      </c>
      <c r="G31" s="27" t="str">
        <f t="shared" si="0"/>
        <v>D4</v>
      </c>
      <c r="H31" s="27" t="str">
        <f t="shared" si="1"/>
        <v>D4</v>
      </c>
      <c r="I31" s="157" t="s">
        <v>56</v>
      </c>
      <c r="J31" s="149"/>
      <c r="K31" s="149"/>
      <c r="L31" s="149"/>
      <c r="M31" s="149"/>
      <c r="N31" s="149"/>
      <c r="O31" s="34" t="b">
        <f t="shared" si="6"/>
        <v>1</v>
      </c>
      <c r="P31" s="34" t="b">
        <f t="shared" si="7"/>
        <v>0</v>
      </c>
      <c r="Q31" s="26" t="b">
        <f t="shared" si="8"/>
        <v>1</v>
      </c>
      <c r="R31" s="26" t="b">
        <f t="shared" si="9"/>
        <v>0</v>
      </c>
      <c r="S31" s="26" t="b">
        <f t="shared" si="10"/>
        <v>0</v>
      </c>
      <c r="T31" s="34" t="b">
        <f t="shared" si="11"/>
        <v>0</v>
      </c>
      <c r="U31" s="26" t="b">
        <f t="shared" si="12"/>
        <v>0</v>
      </c>
      <c r="V31" s="26" t="b">
        <f t="shared" si="13"/>
        <v>0</v>
      </c>
      <c r="W31" s="26" t="b">
        <f t="shared" si="14"/>
        <v>0</v>
      </c>
      <c r="X31" s="26" t="b">
        <f t="shared" si="15"/>
        <v>0</v>
      </c>
      <c r="Y31" s="26" t="b">
        <f t="shared" si="16"/>
        <v>0</v>
      </c>
      <c r="Z31" s="26" t="b">
        <f t="shared" si="17"/>
        <v>0</v>
      </c>
      <c r="AA31" s="178"/>
    </row>
    <row r="32" spans="1:27" ht="15.5">
      <c r="D32" s="4"/>
      <c r="E32" s="4"/>
      <c r="G32" s="99"/>
      <c r="H32" s="99"/>
      <c r="AA32" s="100"/>
    </row>
    <row r="33" spans="4:27" ht="15.5">
      <c r="D33" s="4"/>
      <c r="E33" s="4"/>
      <c r="G33" s="99"/>
      <c r="H33" s="99"/>
      <c r="AA33" s="100"/>
    </row>
    <row r="34" spans="4:27" ht="15.5">
      <c r="D34" s="4"/>
      <c r="E34" s="4"/>
      <c r="G34" s="99"/>
      <c r="H34" s="99"/>
      <c r="AA34" s="100"/>
    </row>
    <row r="35" spans="4:27" ht="15.5">
      <c r="D35" s="4"/>
      <c r="E35" s="4"/>
      <c r="G35" s="99"/>
      <c r="H35" s="99"/>
      <c r="AA35" s="100"/>
    </row>
    <row r="36" spans="4:27" ht="15.5">
      <c r="D36" s="4"/>
      <c r="E36" s="4"/>
      <c r="G36" s="99"/>
      <c r="H36" s="99"/>
      <c r="AA36" s="100"/>
    </row>
    <row r="37" spans="4:27" ht="15.5">
      <c r="D37" s="4"/>
      <c r="E37" s="4"/>
      <c r="G37" s="99"/>
      <c r="H37" s="99"/>
      <c r="AA37" s="100"/>
    </row>
    <row r="38" spans="4:27" ht="15.5">
      <c r="D38" s="4"/>
      <c r="E38" s="4"/>
      <c r="G38" s="99"/>
      <c r="H38" s="99"/>
      <c r="AA38" s="100"/>
    </row>
    <row r="39" spans="4:27" ht="15.5">
      <c r="D39" s="4"/>
      <c r="E39" s="4"/>
      <c r="G39" s="99"/>
      <c r="H39" s="99"/>
      <c r="AA39" s="100"/>
    </row>
    <row r="40" spans="4:27" ht="15.5">
      <c r="D40" s="4"/>
      <c r="E40" s="4"/>
      <c r="G40" s="99"/>
      <c r="H40" s="99"/>
      <c r="AA40" s="100"/>
    </row>
    <row r="41" spans="4:27" ht="15.5">
      <c r="D41" s="4"/>
      <c r="E41" s="4"/>
      <c r="G41" s="99"/>
      <c r="H41" s="99"/>
      <c r="AA41" s="100"/>
    </row>
    <row r="42" spans="4:27" ht="15.5">
      <c r="D42" s="4"/>
      <c r="E42" s="4"/>
      <c r="G42" s="99"/>
      <c r="H42" s="99"/>
      <c r="AA42" s="100"/>
    </row>
    <row r="43" spans="4:27" ht="15.5">
      <c r="D43" s="4"/>
      <c r="E43" s="4"/>
      <c r="G43" s="99"/>
      <c r="H43" s="99"/>
      <c r="AA43" s="100"/>
    </row>
    <row r="44" spans="4:27" ht="15.5">
      <c r="D44" s="4"/>
      <c r="E44" s="4"/>
      <c r="G44" s="99"/>
      <c r="H44" s="99"/>
      <c r="AA44" s="100"/>
    </row>
    <row r="45" spans="4:27" ht="15.5">
      <c r="D45" s="4"/>
      <c r="E45" s="4"/>
      <c r="G45" s="99"/>
      <c r="H45" s="99"/>
      <c r="AA45" s="100"/>
    </row>
    <row r="46" spans="4:27" ht="15.5">
      <c r="D46" s="4"/>
      <c r="E46" s="4"/>
      <c r="G46" s="99"/>
      <c r="H46" s="99"/>
      <c r="AA46" s="100"/>
    </row>
    <row r="47" spans="4:27" ht="15.5">
      <c r="D47" s="4"/>
      <c r="E47" s="4"/>
      <c r="G47" s="99"/>
      <c r="H47" s="99"/>
      <c r="AA47" s="100"/>
    </row>
    <row r="48" spans="4:27" ht="15.5">
      <c r="D48" s="4"/>
      <c r="E48" s="4"/>
      <c r="G48" s="99"/>
      <c r="H48" s="99"/>
      <c r="AA48" s="100"/>
    </row>
    <row r="49" spans="4:27" ht="15.5">
      <c r="D49" s="4"/>
      <c r="E49" s="4"/>
      <c r="G49" s="99"/>
      <c r="H49" s="99"/>
      <c r="AA49" s="100"/>
    </row>
    <row r="50" spans="4:27" ht="15.5">
      <c r="D50" s="4"/>
      <c r="E50" s="4"/>
      <c r="G50" s="99"/>
      <c r="H50" s="99"/>
      <c r="AA50" s="100"/>
    </row>
    <row r="51" spans="4:27" ht="15.5">
      <c r="D51" s="4"/>
      <c r="E51" s="4"/>
      <c r="G51" s="99"/>
      <c r="H51" s="99"/>
      <c r="AA51" s="100"/>
    </row>
    <row r="52" spans="4:27" ht="15.5">
      <c r="D52" s="4"/>
      <c r="E52" s="4"/>
      <c r="G52" s="99"/>
      <c r="H52" s="99"/>
      <c r="AA52" s="100"/>
    </row>
    <row r="53" spans="4:27" ht="15.5">
      <c r="D53" s="4"/>
      <c r="E53" s="4"/>
      <c r="G53" s="99"/>
      <c r="H53" s="99"/>
      <c r="AA53" s="100"/>
    </row>
    <row r="54" spans="4:27" ht="15.5">
      <c r="D54" s="4"/>
      <c r="E54" s="4"/>
      <c r="G54" s="99"/>
      <c r="H54" s="99"/>
      <c r="AA54" s="100"/>
    </row>
    <row r="55" spans="4:27" ht="15.5">
      <c r="D55" s="4"/>
      <c r="E55" s="4"/>
      <c r="G55" s="99"/>
      <c r="H55" s="99"/>
      <c r="AA55" s="100"/>
    </row>
    <row r="56" spans="4:27" ht="15.5">
      <c r="D56" s="4"/>
      <c r="E56" s="4"/>
      <c r="G56" s="99"/>
      <c r="H56" s="99"/>
      <c r="AA56" s="100"/>
    </row>
    <row r="57" spans="4:27" ht="15.5">
      <c r="D57" s="4"/>
      <c r="E57" s="4"/>
      <c r="G57" s="99"/>
      <c r="H57" s="99"/>
      <c r="AA57" s="100"/>
    </row>
    <row r="58" spans="4:27" ht="15.5">
      <c r="D58" s="4"/>
      <c r="E58" s="4"/>
      <c r="G58" s="99"/>
      <c r="H58" s="99"/>
      <c r="AA58" s="100"/>
    </row>
    <row r="59" spans="4:27" ht="15.5">
      <c r="D59" s="4"/>
      <c r="E59" s="4"/>
      <c r="G59" s="99"/>
      <c r="H59" s="99"/>
      <c r="AA59" s="100"/>
    </row>
    <row r="60" spans="4:27" ht="15.5">
      <c r="D60" s="4"/>
      <c r="E60" s="4"/>
      <c r="AA60" s="100"/>
    </row>
    <row r="61" spans="4:27" ht="15.5">
      <c r="D61" s="4"/>
      <c r="E61" s="4"/>
      <c r="AA61" s="100"/>
    </row>
    <row r="62" spans="4:27" ht="15.5">
      <c r="D62" s="4"/>
      <c r="E62" s="4"/>
      <c r="AA62" s="100"/>
    </row>
    <row r="63" spans="4:27" ht="15.5">
      <c r="D63" s="4"/>
      <c r="E63" s="4"/>
      <c r="AA63" s="100"/>
    </row>
    <row r="64" spans="4:27" ht="15.5">
      <c r="D64" s="4"/>
      <c r="E64" s="4"/>
      <c r="AA64" s="100"/>
    </row>
    <row r="65" spans="4:27" ht="15.5">
      <c r="D65" s="4"/>
      <c r="E65" s="4"/>
      <c r="AA65" s="100"/>
    </row>
    <row r="66" spans="4:27" ht="15.5">
      <c r="D66" s="4"/>
      <c r="E66" s="4"/>
      <c r="AA66" s="100"/>
    </row>
    <row r="67" spans="4:27" ht="15.5">
      <c r="D67" s="4"/>
      <c r="E67" s="4"/>
      <c r="AA67" s="100"/>
    </row>
    <row r="68" spans="4:27" ht="15.5">
      <c r="D68" s="4"/>
      <c r="E68" s="4"/>
      <c r="AA68" s="100"/>
    </row>
    <row r="69" spans="4:27" ht="15.5">
      <c r="D69" s="4"/>
      <c r="E69" s="4"/>
      <c r="AA69" s="100"/>
    </row>
    <row r="70" spans="4:27" ht="15.5">
      <c r="D70" s="4"/>
      <c r="E70" s="4"/>
      <c r="AA70" s="100"/>
    </row>
    <row r="71" spans="4:27" ht="15.5">
      <c r="D71" s="4"/>
      <c r="E71" s="4"/>
      <c r="AA71" s="100"/>
    </row>
    <row r="72" spans="4:27" ht="15.5">
      <c r="D72" s="4"/>
      <c r="E72" s="4"/>
      <c r="AA72" s="100"/>
    </row>
    <row r="73" spans="4:27" ht="15.5">
      <c r="D73" s="4"/>
      <c r="E73" s="4"/>
      <c r="AA73" s="100"/>
    </row>
    <row r="74" spans="4:27" ht="15.5">
      <c r="D74" s="4"/>
      <c r="E74" s="4"/>
      <c r="AA74" s="100"/>
    </row>
    <row r="75" spans="4:27" ht="15.5">
      <c r="D75" s="4"/>
      <c r="E75" s="4"/>
      <c r="AA75" s="100"/>
    </row>
    <row r="76" spans="4:27" ht="15.5">
      <c r="D76" s="4"/>
      <c r="E76" s="4"/>
      <c r="AA76" s="100"/>
    </row>
    <row r="77" spans="4:27" ht="15.5">
      <c r="D77" s="4"/>
      <c r="E77" s="4"/>
      <c r="AA77" s="100"/>
    </row>
    <row r="78" spans="4:27" ht="15.5">
      <c r="D78" s="4"/>
      <c r="E78" s="4"/>
      <c r="AA78" s="100"/>
    </row>
    <row r="79" spans="4:27" ht="15.5">
      <c r="D79" s="4"/>
      <c r="E79" s="4"/>
      <c r="AA79" s="100"/>
    </row>
    <row r="80" spans="4:27" ht="15.5">
      <c r="D80" s="4"/>
      <c r="E80" s="4"/>
      <c r="AA80" s="100"/>
    </row>
    <row r="81" spans="4:5" ht="15.5">
      <c r="D81" s="4"/>
      <c r="E81" s="4"/>
    </row>
    <row r="82" spans="4:5" ht="15.5">
      <c r="D82" s="4"/>
      <c r="E82" s="4"/>
    </row>
    <row r="83" spans="4:5" ht="15.5">
      <c r="D83" s="4"/>
      <c r="E83" s="4"/>
    </row>
    <row r="84" spans="4:5" ht="15.5">
      <c r="D84" s="4"/>
      <c r="E84" s="4"/>
    </row>
    <row r="85" spans="4:5" ht="15.5"/>
    <row r="86" spans="4:5" ht="15.5"/>
    <row r="87" spans="4:5" ht="15.5"/>
    <row r="88" spans="4:5" ht="15.5"/>
    <row r="89" spans="4:5" ht="15.5"/>
    <row r="90" spans="4:5" ht="15.5"/>
    <row r="91" spans="4:5" ht="15.5"/>
    <row r="92" spans="4:5" ht="15.5"/>
    <row r="93" spans="4:5" ht="15.5"/>
    <row r="94" spans="4:5" ht="15.5"/>
    <row r="95" spans="4:5" ht="15.5"/>
    <row r="96" spans="4:5" ht="15.5"/>
    <row r="97" ht="15.5"/>
    <row r="98" ht="15.5"/>
    <row r="99" ht="15.5"/>
    <row r="100" ht="15.5"/>
    <row r="101" ht="15.5"/>
    <row r="102" ht="15.5"/>
    <row r="103" ht="15.5"/>
    <row r="104" ht="15.5"/>
    <row r="105" ht="15.5"/>
    <row r="106" ht="15.5"/>
    <row r="107" ht="15.5"/>
    <row r="108" ht="15.5"/>
    <row r="109" ht="15.5"/>
  </sheetData>
  <sheetProtection algorithmName="SHA-512" hashValue="w6u+0+xdPlOOXVKQ4YQ0jlH5x4iMvBtHn9MdaPpfTgy9ZvKVyaChA9nlociCtO3gXAuJmpdY3vz0AUEFoJT24g==" saltValue="VJp9JfIPeKdO3NLxdATdrg==" spinCount="100000" sheet="1" objects="1" scenarios="1"/>
  <mergeCells count="8">
    <mergeCell ref="AA18:AA23"/>
    <mergeCell ref="AA24:AA31"/>
    <mergeCell ref="AA10:AA17"/>
    <mergeCell ref="AA2:AA9"/>
    <mergeCell ref="C18:C23"/>
    <mergeCell ref="C24:C31"/>
    <mergeCell ref="C10:C17"/>
    <mergeCell ref="C2:C9"/>
  </mergeCells>
  <conditionalFormatting sqref="I8:I9">
    <cfRule type="cellIs" dxfId="62" priority="1" operator="equal">
      <formula>"[Select]"</formula>
    </cfRule>
    <cfRule type="cellIs" dxfId="61" priority="2" operator="equal">
      <formula>"Optimal"</formula>
    </cfRule>
    <cfRule type="cellIs" dxfId="60" priority="3" operator="equal">
      <formula>"Adequate"</formula>
    </cfRule>
    <cfRule type="cellIs" dxfId="59" priority="4" operator="equal">
      <formula>"Inadequate"</formula>
    </cfRule>
  </conditionalFormatting>
  <conditionalFormatting sqref="I16:I17">
    <cfRule type="cellIs" dxfId="58" priority="7" operator="equal">
      <formula>"[Select]"</formula>
    </cfRule>
    <cfRule type="cellIs" dxfId="57" priority="8" operator="equal">
      <formula>"Optimal"</formula>
    </cfRule>
    <cfRule type="cellIs" dxfId="56" priority="9" operator="equal">
      <formula>"Adequate"</formula>
    </cfRule>
    <cfRule type="cellIs" dxfId="55" priority="10" operator="equal">
      <formula>"Inadequate"</formula>
    </cfRule>
  </conditionalFormatting>
  <conditionalFormatting sqref="I22:I23">
    <cfRule type="cellIs" dxfId="54" priority="19" operator="equal">
      <formula>"[Select]"</formula>
    </cfRule>
    <cfRule type="cellIs" dxfId="53" priority="20" operator="equal">
      <formula>"Optimal"</formula>
    </cfRule>
    <cfRule type="cellIs" dxfId="52" priority="21" operator="equal">
      <formula>"Adequate"</formula>
    </cfRule>
    <cfRule type="cellIs" dxfId="51" priority="22" operator="equal">
      <formula>"Inadequate"</formula>
    </cfRule>
  </conditionalFormatting>
  <conditionalFormatting sqref="I30:I31">
    <cfRule type="cellIs" dxfId="50" priority="13" operator="equal">
      <formula>"[Select]"</formula>
    </cfRule>
    <cfRule type="cellIs" dxfId="49" priority="14" operator="equal">
      <formula>"Optimal"</formula>
    </cfRule>
    <cfRule type="cellIs" dxfId="48" priority="15" operator="equal">
      <formula>"Adequate"</formula>
    </cfRule>
    <cfRule type="cellIs" dxfId="47" priority="16" operator="equal">
      <formula>"Inadequate"</formula>
    </cfRule>
  </conditionalFormatting>
  <conditionalFormatting sqref="J2:J31">
    <cfRule type="expression" dxfId="46" priority="6">
      <formula>O2=TRUE</formula>
    </cfRule>
  </conditionalFormatting>
  <conditionalFormatting sqref="K2:N31">
    <cfRule type="expression" dxfId="45" priority="5">
      <formula>Q2=TRUE</formula>
    </cfRule>
  </conditionalFormatting>
  <dataValidations count="3">
    <dataValidation type="list" allowBlank="1" showInputMessage="1" showErrorMessage="1" sqref="J2:K31" xr:uid="{3CC9A7A5-A8FA-4F17-A9F2-3CA91F8F1916}">
      <formula1>$AH$2:$AI$2</formula1>
    </dataValidation>
    <dataValidation type="list" allowBlank="1" showInputMessage="1" showErrorMessage="1" sqref="L2:L31" xr:uid="{1D2CCE6D-A026-4EF6-879A-ED95EE0CE435}">
      <formula1>$AH$4:$AL$4</formula1>
    </dataValidation>
    <dataValidation type="list" showInputMessage="1" showErrorMessage="1" sqref="I22:I23 I30:I31 I16:I17 I8:I9" xr:uid="{EA88EF40-3AAE-4856-A38F-8CC57F13B2FF}">
      <formula1>"[Select],Inadequate,Adequate,Optimal"</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52CBC-1CFA-4C28-BD73-BF542BCE633F}">
  <dimension ref="A1:AK107"/>
  <sheetViews>
    <sheetView workbookViewId="0">
      <pane ySplit="1" topLeftCell="A95" activePane="bottomLeft" state="frozen"/>
      <selection pane="bottomLeft" activeCell="A2" sqref="A2"/>
    </sheetView>
  </sheetViews>
  <sheetFormatPr defaultRowHeight="15" customHeight="1"/>
  <cols>
    <col min="2" max="2" width="9.23046875" customWidth="1"/>
    <col min="3" max="3" width="47.69140625" customWidth="1"/>
    <col min="4" max="5" width="9.23046875" hidden="1" customWidth="1"/>
    <col min="6" max="6" width="38.4609375" customWidth="1"/>
    <col min="7" max="7" width="18.07421875" hidden="1" customWidth="1"/>
    <col min="8" max="8" width="9.23046875" hidden="1" customWidth="1"/>
    <col min="9" max="9" width="15.84375" customWidth="1"/>
    <col min="10" max="12" width="17.07421875" customWidth="1"/>
    <col min="13" max="13" width="23.765625" customWidth="1"/>
    <col min="14" max="14" width="35.69140625" customWidth="1"/>
    <col min="15" max="26" width="9.23046875" hidden="1" customWidth="1"/>
    <col min="27" max="27" width="37.4609375" customWidth="1"/>
    <col min="28" max="28" width="20.07421875" customWidth="1"/>
    <col min="34" max="37" width="0" hidden="1" customWidth="1"/>
  </cols>
  <sheetData>
    <row r="1" spans="1:37" ht="31" customHeight="1">
      <c r="A1" s="4" t="s">
        <v>11</v>
      </c>
      <c r="B1" s="4" t="s">
        <v>12</v>
      </c>
      <c r="C1" s="4" t="s">
        <v>13</v>
      </c>
      <c r="D1" s="4"/>
      <c r="E1" s="4"/>
      <c r="F1" s="4"/>
      <c r="G1" s="80" t="s">
        <v>14</v>
      </c>
      <c r="H1" s="80" t="s">
        <v>15</v>
      </c>
      <c r="I1" s="80"/>
      <c r="J1" s="9" t="s">
        <v>16</v>
      </c>
      <c r="K1" s="9" t="s">
        <v>17</v>
      </c>
      <c r="L1" s="9" t="s">
        <v>18</v>
      </c>
      <c r="M1" s="9" t="s">
        <v>19</v>
      </c>
      <c r="N1" s="9" t="s">
        <v>20</v>
      </c>
      <c r="O1" s="9" t="s">
        <v>21</v>
      </c>
      <c r="P1" s="9" t="s">
        <v>22</v>
      </c>
      <c r="Q1" s="88" t="s">
        <v>23</v>
      </c>
      <c r="R1" s="88" t="s">
        <v>24</v>
      </c>
      <c r="S1" s="88" t="s">
        <v>25</v>
      </c>
      <c r="T1" s="9" t="s">
        <v>26</v>
      </c>
      <c r="U1" s="88" t="s">
        <v>27</v>
      </c>
      <c r="V1" s="88" t="s">
        <v>28</v>
      </c>
      <c r="W1" s="9" t="s">
        <v>29</v>
      </c>
      <c r="X1" s="88" t="s">
        <v>30</v>
      </c>
      <c r="Y1" s="88" t="s">
        <v>31</v>
      </c>
      <c r="Z1" s="9" t="s">
        <v>32</v>
      </c>
      <c r="AA1" s="80"/>
      <c r="AB1" s="16"/>
      <c r="AC1" s="80"/>
    </row>
    <row r="2" spans="1:37" ht="26.5" customHeight="1">
      <c r="A2" s="16" t="s">
        <v>543</v>
      </c>
      <c r="B2" s="76" t="s">
        <v>544</v>
      </c>
      <c r="C2" s="180" t="s">
        <v>545</v>
      </c>
      <c r="D2" s="9" t="s">
        <v>546</v>
      </c>
      <c r="E2" s="9" t="str">
        <f>LEFT(D2,FIND("(",D2)-1)</f>
        <v>AI1</v>
      </c>
      <c r="F2" s="172" t="s">
        <v>37</v>
      </c>
      <c r="G2" s="99" t="str">
        <f t="shared" ref="G2:H17" si="0">$E2&amp;J2</f>
        <v>AI1</v>
      </c>
      <c r="H2" s="99" t="str">
        <f t="shared" si="0"/>
        <v>AI1</v>
      </c>
      <c r="I2" s="150" t="s">
        <v>38</v>
      </c>
      <c r="J2" s="148"/>
      <c r="K2" s="148"/>
      <c r="L2" s="148"/>
      <c r="M2" s="148"/>
      <c r="N2" s="148"/>
      <c r="O2" s="25" t="b">
        <f t="shared" ref="O2:O18" si="1">IF(COUNTIFS(J$2:J$287,"Yes",$E$2:$E$287,$E2)=0,TRUE,FALSE)</f>
        <v>1</v>
      </c>
      <c r="P2" s="25" t="b">
        <f t="shared" ref="P2:P18" si="2">IF(COUNTIFS(J$2:J$287,"Yes",$E$2:$E$287,$E2)&gt;1,TRUE,FALSE)</f>
        <v>0</v>
      </c>
      <c r="Q2" t="b">
        <f t="shared" ref="Q2:Q18" si="3">IF(COUNTIFS(K$2:K$287,"Yes",$E$2:$E$287,$E2)=0,TRUE,FALSE)</f>
        <v>1</v>
      </c>
      <c r="R2" t="b">
        <f t="shared" ref="R2:R18" si="4">IF(K2="Yes",IF(ISBLANK(L2),TRUE,FALSE),FALSE)</f>
        <v>0</v>
      </c>
      <c r="S2" t="b">
        <f t="shared" ref="S2:S18" si="5">IF(OR(L2="Next Year",L2="Next Two Years"),IF(ISBLANK(M2),TRUE,FALSE),FALSE)</f>
        <v>0</v>
      </c>
      <c r="T2" s="25" t="b">
        <f t="shared" ref="T2:T18" si="6">IF(COUNTIFS(K$2:K$287,"Yes",$E$2:$E$287,$E2)&gt;1,TRUE,FALSE)</f>
        <v>0</v>
      </c>
      <c r="U2" t="b">
        <f t="shared" ref="U2:U18" si="7">IFERROR(_xlfn.LET(_xlpm.current,INDEX($I$2:$I$281,MATCH($E2&amp;"Yes",$G$2:$G$281,0)),_xlpm.goal,INDEX($I$2:$I$281,MATCH($E2&amp;"Yes",$H$2:$H$281,0)),IF(OR(_xlpm.current = "[Select]", _xlpm.goal = "[Select]"),FALSE,IF(OR(AND(_xlpm.current&lt;&gt;"n/a",_xlpm.goal="Inadequate"), AND(_xlpm.goal = "Adequate", OR(_xlpm.current = "Adequate", _xlpm.current = "Optimal ")), AND(_xlpm.current = "Optimal ", _xlpm.goal &lt;&gt; 0)),TRUE,FALSE))),FALSE)</f>
        <v>0</v>
      </c>
      <c r="V2" t="b">
        <f t="shared" ref="V2:V18" si="8">IFERROR(_xlfn.LET(_xlpm.current,INDEX($I$2:$I$292,MATCH($E2&amp;"Yes",$G$2:$G$292,0)),_xlfn.LET(_xlpm.goal,INDEX($I$2:$I$292,MATCH($E2&amp;"Yes",$H$2:$H$292,0)),IF(AND(_xlpm.current="n/a",_xlpm.goal="Inadequate"),TRUE,FALSE))),FALSE)</f>
        <v>0</v>
      </c>
      <c r="W2" t="b">
        <f t="shared" ref="W2:W18" si="9">IFERROR(INDEX($L$2:$L$287,MATCH(E2&amp;"Yes",$H$2:$H$287,0))=0,FALSE)</f>
        <v>0</v>
      </c>
      <c r="X2" t="b">
        <f t="shared" ref="X2:X18" si="10">IFERROR(_xlfn.LET(_xlpm.current,INDEX($F$2:$F$281,MATCH($E2&amp;"Yes",$G$2:$G$281,0)),_xlfn.LET(_xlpm.goal,INDEX($F$2:$F$281,MATCH($E2&amp;"Yes",$H$2:$H$281,0)),IF(OR(IFERROR(_xlpm.current="Custom [Overwrite this text if selected]",FALSE),IFERROR(_xlpm.goal="Custom [Overwrite this text if selected]",FALSE),IFERROR(_xlpm.current="",FALSE),IFERROR(_xlpm.goal="",FALSE)),TRUE,FALSE))),FALSE)</f>
        <v>0</v>
      </c>
      <c r="Y2" t="b">
        <f t="shared" ref="Y2:Y18" si="11">IFERROR(_xlfn.LET(_xlpm.current,INDEX($I$2:$I$281,MATCH($E2&amp;"Yes",$G$2:$G$281,0)),_xlfn.LET(_xlpm.goal,INDEX($I$2:$I$281,MATCH($E2&amp;"Yes",$H$2:$H$281,0)),IF(OR(IFERROR(_xlpm.current="[Select]",FALSE),IFERROR(_xlpm.goal="[Select]",FALSE),IFERROR(_xlpm.current="",FALSE),IFERROR(_xlpm.goal="",FALSE)),TRUE,FALSE))),FALSE)</f>
        <v>0</v>
      </c>
      <c r="Z2" t="b">
        <f t="shared" ref="Z2:Z18" si="12">IFERROR(_xlfn.LET(_xlpm.matchPosition,MATCH(E2&amp;"Yes",$H$2:$H$287,0),_xlpm.timescale,INDEX($L$2:$L$287,_xlpm.matchPosition),IF(OR(_xlpm.timescale=$AH$4,_xlpm.timescale=$AI$4),ISBLANK(INDEX($M$2:$M$287,_xlpm.matchPosition)))),FALSE)</f>
        <v>0</v>
      </c>
      <c r="AA2" s="177" t="str" cm="1">
        <f t="array" ref="AA2">_xlfn.LET(
_xlpm.currentText,IF(OR(O2,P2),"- Please select exactly one current practice (or 'Not applicable')",""),
_xlpm.goalsText,IF(T2,"- Please select exactly one goal",""),
_xlpm.insufficientGoal,IF(U2,"- Note: selected goal is at same or lower level than current state",""),
_xlpm.naToInadequate,IF(V2,"- Note: selected goal is inadequate",""),
_xlpm.customGoalButNoDescription,IF(X2,"- Please provide a description for your custom state in column F",""),
_xlpm.customGoalButNoMaturitySpecified,IF(Y2,"- Please select a maturity level for custom state",""),
_xlpm.goalButNoTimescale,IF(W2,"- Please use the 'Improvement timescale' field to indicate how quickly improvement is planned for",""),
_xlpm.timescaleButNoAction,IF(Z2,"- Please indicate what actions you intend to take to improve within the " &amp; LOWER(L2),""),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c r="AB2" s="80"/>
      <c r="AC2" s="80"/>
      <c r="AH2" t="s">
        <v>39</v>
      </c>
    </row>
    <row r="3" spans="1:37" ht="46.5">
      <c r="A3" s="16"/>
      <c r="B3" s="75"/>
      <c r="C3" s="180"/>
      <c r="D3" s="9" t="s">
        <v>547</v>
      </c>
      <c r="E3" s="9" t="str">
        <f>LEFT(D3,FIND("(",D3)-1)</f>
        <v>AI1</v>
      </c>
      <c r="F3" s="171" t="s">
        <v>548</v>
      </c>
      <c r="G3" s="99" t="str">
        <f t="shared" ref="G3" si="13">$E3&amp;J3</f>
        <v>AI1</v>
      </c>
      <c r="H3" s="99" t="str">
        <f t="shared" ref="H3" si="14">$E3&amp;K3</f>
        <v>AI1</v>
      </c>
      <c r="I3" s="92" t="s">
        <v>42</v>
      </c>
      <c r="J3" s="148"/>
      <c r="K3" s="148"/>
      <c r="L3" s="148"/>
      <c r="M3" s="148"/>
      <c r="N3" s="148"/>
      <c r="O3" s="25" t="b">
        <f t="shared" si="1"/>
        <v>1</v>
      </c>
      <c r="P3" s="25" t="b">
        <f t="shared" si="2"/>
        <v>0</v>
      </c>
      <c r="Q3" t="b">
        <f t="shared" si="3"/>
        <v>1</v>
      </c>
      <c r="R3" t="b">
        <f t="shared" si="4"/>
        <v>0</v>
      </c>
      <c r="S3" t="b">
        <f t="shared" si="5"/>
        <v>0</v>
      </c>
      <c r="T3" s="25" t="b">
        <f t="shared" si="6"/>
        <v>0</v>
      </c>
      <c r="U3" t="b">
        <f t="shared" si="7"/>
        <v>0</v>
      </c>
      <c r="V3" t="b">
        <f t="shared" si="8"/>
        <v>0</v>
      </c>
      <c r="W3" t="b">
        <f t="shared" si="9"/>
        <v>0</v>
      </c>
      <c r="X3" t="b">
        <f t="shared" si="10"/>
        <v>0</v>
      </c>
      <c r="Y3" t="b">
        <f t="shared" si="11"/>
        <v>0</v>
      </c>
      <c r="Z3" t="b">
        <f t="shared" si="12"/>
        <v>0</v>
      </c>
      <c r="AA3" s="177"/>
      <c r="AB3" s="80"/>
      <c r="AC3" s="80"/>
    </row>
    <row r="4" spans="1:37" ht="79.5" customHeight="1">
      <c r="A4" s="80"/>
      <c r="B4" s="75"/>
      <c r="C4" s="180"/>
      <c r="D4" s="9" t="s">
        <v>549</v>
      </c>
      <c r="E4" s="9" t="str">
        <f t="shared" ref="E4:E14" si="15">LEFT(D4,FIND("(",D4)-1)</f>
        <v>AI1</v>
      </c>
      <c r="F4" s="12" t="s">
        <v>550</v>
      </c>
      <c r="G4" s="99" t="str">
        <f t="shared" si="0"/>
        <v>AI1</v>
      </c>
      <c r="H4" s="99" t="str">
        <f t="shared" si="0"/>
        <v>AI1</v>
      </c>
      <c r="I4" s="93" t="s">
        <v>69</v>
      </c>
      <c r="J4" s="148"/>
      <c r="K4" s="148"/>
      <c r="L4" s="148"/>
      <c r="M4" s="148"/>
      <c r="N4" s="148"/>
      <c r="O4" s="25" t="b">
        <f t="shared" si="1"/>
        <v>1</v>
      </c>
      <c r="P4" s="25" t="b">
        <f t="shared" si="2"/>
        <v>0</v>
      </c>
      <c r="Q4" t="b">
        <f t="shared" si="3"/>
        <v>1</v>
      </c>
      <c r="R4" t="b">
        <f t="shared" si="4"/>
        <v>0</v>
      </c>
      <c r="S4" t="b">
        <f t="shared" si="5"/>
        <v>0</v>
      </c>
      <c r="T4" s="25" t="b">
        <f t="shared" si="6"/>
        <v>0</v>
      </c>
      <c r="U4" t="b">
        <f t="shared" si="7"/>
        <v>0</v>
      </c>
      <c r="V4" t="b">
        <f t="shared" si="8"/>
        <v>0</v>
      </c>
      <c r="W4" t="b">
        <f t="shared" si="9"/>
        <v>0</v>
      </c>
      <c r="X4" t="b">
        <f t="shared" si="10"/>
        <v>0</v>
      </c>
      <c r="Y4" t="b">
        <f t="shared" si="11"/>
        <v>0</v>
      </c>
      <c r="Z4" t="b">
        <f t="shared" si="12"/>
        <v>0</v>
      </c>
      <c r="AA4" s="177"/>
      <c r="AB4" s="80"/>
      <c r="AC4" s="80"/>
      <c r="AH4" t="s">
        <v>45</v>
      </c>
      <c r="AI4" t="s">
        <v>46</v>
      </c>
      <c r="AJ4" t="s">
        <v>47</v>
      </c>
      <c r="AK4" t="s">
        <v>48</v>
      </c>
    </row>
    <row r="5" spans="1:37" ht="107.15" customHeight="1">
      <c r="A5" s="80"/>
      <c r="B5" s="75"/>
      <c r="C5" s="180"/>
      <c r="D5" s="9" t="s">
        <v>551</v>
      </c>
      <c r="E5" s="9" t="str">
        <f t="shared" si="15"/>
        <v>AI1</v>
      </c>
      <c r="F5" s="171" t="s">
        <v>552</v>
      </c>
      <c r="G5" s="99" t="str">
        <f t="shared" si="0"/>
        <v>AI1</v>
      </c>
      <c r="H5" s="99" t="str">
        <f t="shared" si="0"/>
        <v>AI1</v>
      </c>
      <c r="I5" s="151" t="s">
        <v>53</v>
      </c>
      <c r="J5" s="148"/>
      <c r="K5" s="148"/>
      <c r="L5" s="148"/>
      <c r="M5" s="148"/>
      <c r="N5" s="148"/>
      <c r="O5" s="25" t="b">
        <f t="shared" si="1"/>
        <v>1</v>
      </c>
      <c r="P5" s="25" t="b">
        <f t="shared" si="2"/>
        <v>0</v>
      </c>
      <c r="Q5" t="b">
        <f t="shared" si="3"/>
        <v>1</v>
      </c>
      <c r="R5" t="b">
        <f t="shared" si="4"/>
        <v>0</v>
      </c>
      <c r="S5" t="b">
        <f t="shared" si="5"/>
        <v>0</v>
      </c>
      <c r="T5" s="25" t="b">
        <f t="shared" si="6"/>
        <v>0</v>
      </c>
      <c r="U5" t="b">
        <f t="shared" si="7"/>
        <v>0</v>
      </c>
      <c r="V5" t="b">
        <f t="shared" si="8"/>
        <v>0</v>
      </c>
      <c r="W5" t="b">
        <f t="shared" si="9"/>
        <v>0</v>
      </c>
      <c r="X5" t="b">
        <f t="shared" si="10"/>
        <v>0</v>
      </c>
      <c r="Y5" t="b">
        <f t="shared" si="11"/>
        <v>0</v>
      </c>
      <c r="Z5" t="b">
        <f t="shared" si="12"/>
        <v>0</v>
      </c>
      <c r="AA5" s="177"/>
      <c r="AB5" s="80"/>
      <c r="AC5" s="80"/>
    </row>
    <row r="6" spans="1:37" ht="46.5" customHeight="1">
      <c r="A6" s="80"/>
      <c r="B6" s="75"/>
      <c r="C6" s="180"/>
      <c r="D6" s="9" t="s">
        <v>553</v>
      </c>
      <c r="E6" s="9" t="str">
        <f t="shared" ref="E6:E7" si="16">LEFT(D6,FIND("(",D6)-1)</f>
        <v>AI1</v>
      </c>
      <c r="F6" s="158" t="s">
        <v>55</v>
      </c>
      <c r="G6" s="13" t="str">
        <f t="shared" si="0"/>
        <v>AI1</v>
      </c>
      <c r="H6" s="13" t="str">
        <f t="shared" si="0"/>
        <v>AI1</v>
      </c>
      <c r="I6" s="159" t="s">
        <v>56</v>
      </c>
      <c r="J6" s="148"/>
      <c r="K6" s="148"/>
      <c r="L6" s="148"/>
      <c r="M6" s="148"/>
      <c r="N6" s="148"/>
      <c r="O6" s="25" t="b">
        <f t="shared" si="1"/>
        <v>1</v>
      </c>
      <c r="P6" s="25" t="b">
        <f t="shared" si="2"/>
        <v>0</v>
      </c>
      <c r="Q6" t="b">
        <f t="shared" si="3"/>
        <v>1</v>
      </c>
      <c r="R6" t="b">
        <f t="shared" si="4"/>
        <v>0</v>
      </c>
      <c r="S6" t="b">
        <f t="shared" si="5"/>
        <v>0</v>
      </c>
      <c r="T6" s="25" t="b">
        <f t="shared" si="6"/>
        <v>0</v>
      </c>
      <c r="U6" t="b">
        <f t="shared" si="7"/>
        <v>0</v>
      </c>
      <c r="V6" t="b">
        <f t="shared" si="8"/>
        <v>0</v>
      </c>
      <c r="W6" t="b">
        <f t="shared" si="9"/>
        <v>0</v>
      </c>
      <c r="X6" t="b">
        <f t="shared" si="10"/>
        <v>0</v>
      </c>
      <c r="Y6" t="b">
        <f t="shared" si="11"/>
        <v>0</v>
      </c>
      <c r="Z6" t="b">
        <f t="shared" si="12"/>
        <v>0</v>
      </c>
      <c r="AA6" s="177"/>
      <c r="AB6" s="80"/>
      <c r="AC6" s="80"/>
    </row>
    <row r="7" spans="1:37" ht="46.5" customHeight="1">
      <c r="A7" s="161"/>
      <c r="B7" s="77"/>
      <c r="C7" s="181"/>
      <c r="D7" s="88" t="s">
        <v>554</v>
      </c>
      <c r="E7" s="88" t="str">
        <f t="shared" si="16"/>
        <v>AI1</v>
      </c>
      <c r="F7" s="156" t="s">
        <v>55</v>
      </c>
      <c r="G7" s="27" t="str">
        <f t="shared" si="0"/>
        <v>AI1</v>
      </c>
      <c r="H7" s="27" t="str">
        <f t="shared" si="0"/>
        <v>AI1</v>
      </c>
      <c r="I7" s="157" t="s">
        <v>56</v>
      </c>
      <c r="J7" s="149"/>
      <c r="K7" s="149"/>
      <c r="L7" s="149"/>
      <c r="M7" s="149"/>
      <c r="N7" s="149"/>
      <c r="O7" s="34" t="b">
        <f t="shared" si="1"/>
        <v>1</v>
      </c>
      <c r="P7" s="34" t="b">
        <f t="shared" si="2"/>
        <v>0</v>
      </c>
      <c r="Q7" s="26" t="b">
        <f t="shared" si="3"/>
        <v>1</v>
      </c>
      <c r="R7" s="26" t="b">
        <f t="shared" si="4"/>
        <v>0</v>
      </c>
      <c r="S7" s="26" t="b">
        <f t="shared" si="5"/>
        <v>0</v>
      </c>
      <c r="T7" s="34" t="b">
        <f t="shared" si="6"/>
        <v>0</v>
      </c>
      <c r="U7" s="26" t="b">
        <f t="shared" si="7"/>
        <v>0</v>
      </c>
      <c r="V7" s="26" t="b">
        <f t="shared" si="8"/>
        <v>0</v>
      </c>
      <c r="W7" s="26" t="b">
        <f t="shared" si="9"/>
        <v>0</v>
      </c>
      <c r="X7" s="26" t="b">
        <f t="shared" si="10"/>
        <v>0</v>
      </c>
      <c r="Y7" s="26" t="b">
        <f t="shared" si="11"/>
        <v>0</v>
      </c>
      <c r="Z7" s="26" t="b">
        <f t="shared" si="12"/>
        <v>0</v>
      </c>
      <c r="AA7" s="178"/>
      <c r="AB7" s="80"/>
      <c r="AC7" s="80"/>
    </row>
    <row r="8" spans="1:37" ht="26.5" customHeight="1">
      <c r="A8" s="16" t="s">
        <v>555</v>
      </c>
      <c r="B8" s="75" t="s">
        <v>544</v>
      </c>
      <c r="C8" s="180" t="s">
        <v>556</v>
      </c>
      <c r="D8" s="9" t="s">
        <v>557</v>
      </c>
      <c r="E8" s="9" t="str">
        <f t="shared" si="15"/>
        <v>AI2</v>
      </c>
      <c r="F8" s="172" t="s">
        <v>37</v>
      </c>
      <c r="G8" s="99" t="str">
        <f t="shared" si="0"/>
        <v>AI2</v>
      </c>
      <c r="H8" s="99" t="str">
        <f t="shared" si="0"/>
        <v>AI2</v>
      </c>
      <c r="I8" s="150" t="s">
        <v>38</v>
      </c>
      <c r="J8" s="148"/>
      <c r="K8" s="148"/>
      <c r="L8" s="148"/>
      <c r="M8" s="148"/>
      <c r="N8" s="148"/>
      <c r="O8" s="25" t="b">
        <f t="shared" si="1"/>
        <v>1</v>
      </c>
      <c r="P8" s="25" t="b">
        <f t="shared" si="2"/>
        <v>0</v>
      </c>
      <c r="Q8" t="b">
        <f t="shared" si="3"/>
        <v>1</v>
      </c>
      <c r="R8" t="b">
        <f t="shared" si="4"/>
        <v>0</v>
      </c>
      <c r="S8" t="b">
        <f t="shared" si="5"/>
        <v>0</v>
      </c>
      <c r="T8" s="25" t="b">
        <f t="shared" si="6"/>
        <v>0</v>
      </c>
      <c r="U8" t="b">
        <f t="shared" si="7"/>
        <v>0</v>
      </c>
      <c r="V8" t="b">
        <f t="shared" si="8"/>
        <v>0</v>
      </c>
      <c r="W8" t="b">
        <f t="shared" si="9"/>
        <v>0</v>
      </c>
      <c r="X8" t="b">
        <f t="shared" si="10"/>
        <v>0</v>
      </c>
      <c r="Y8" t="b">
        <f t="shared" si="11"/>
        <v>0</v>
      </c>
      <c r="Z8" t="b">
        <f t="shared" si="12"/>
        <v>0</v>
      </c>
      <c r="AA8" s="177" t="str" cm="1">
        <f t="array" ref="AA8">_xlfn.LET(
_xlpm.currentText,IF(OR(O8,P8),"- Please select exactly one current practice (or 'Not applicable')",""),
_xlpm.goalsText,IF(T8,"- Please select exactly one goal",""),
_xlpm.insufficientGoal,IF(U8,"- Note: selected goal is at same or lower level than current state",""),
_xlpm.naToInadequate,IF(V8,"- Note: selected goal is inadequate",""),
_xlpm.customGoalButNoDescription,IF(X8,"- Please provide a description for your custom state in column F",""),
_xlpm.customGoalButNoMaturitySpecified,IF(Y8,"- Please select a maturity level for custom state",""),
_xlpm.goalButNoTimescale,IF(W8,"- Please use the 'Improvement timescale' field to indicate how quickly improvement is planned for",""),
_xlpm.timescaleButNoAction,IF(Z8,"- Please indicate what actions you intend to take to improve within the " &amp; LOWER(L8),""),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c r="AB8" s="80"/>
      <c r="AC8" s="80"/>
    </row>
    <row r="9" spans="1:37" ht="58" customHeight="1">
      <c r="A9" s="16"/>
      <c r="B9" s="75"/>
      <c r="C9" s="180"/>
      <c r="D9" s="9" t="s">
        <v>558</v>
      </c>
      <c r="E9" s="9" t="str">
        <f t="shared" ref="E9" si="17">LEFT(D9,FIND("(",D9)-1)</f>
        <v>AI2</v>
      </c>
      <c r="F9" s="171" t="s">
        <v>559</v>
      </c>
      <c r="G9" s="99" t="str">
        <f t="shared" ref="G9" si="18">$E9&amp;J9</f>
        <v>AI2</v>
      </c>
      <c r="H9" s="99" t="str">
        <f t="shared" ref="H9" si="19">$E9&amp;K9</f>
        <v>AI2</v>
      </c>
      <c r="I9" s="92" t="s">
        <v>42</v>
      </c>
      <c r="J9" s="148"/>
      <c r="K9" s="148"/>
      <c r="L9" s="148"/>
      <c r="M9" s="148"/>
      <c r="N9" s="148"/>
      <c r="O9" s="25" t="b">
        <f t="shared" si="1"/>
        <v>1</v>
      </c>
      <c r="P9" s="25" t="b">
        <f t="shared" si="2"/>
        <v>0</v>
      </c>
      <c r="Q9" t="b">
        <f t="shared" si="3"/>
        <v>1</v>
      </c>
      <c r="R9" t="b">
        <f t="shared" si="4"/>
        <v>0</v>
      </c>
      <c r="S9" t="b">
        <f t="shared" si="5"/>
        <v>0</v>
      </c>
      <c r="T9" s="25" t="b">
        <f t="shared" si="6"/>
        <v>0</v>
      </c>
      <c r="U9" t="b">
        <f t="shared" si="7"/>
        <v>0</v>
      </c>
      <c r="V9" t="b">
        <f t="shared" si="8"/>
        <v>0</v>
      </c>
      <c r="W9" t="b">
        <f t="shared" si="9"/>
        <v>0</v>
      </c>
      <c r="X9" t="b">
        <f t="shared" si="10"/>
        <v>0</v>
      </c>
      <c r="Y9" t="b">
        <f t="shared" si="11"/>
        <v>0</v>
      </c>
      <c r="Z9" t="b">
        <f t="shared" si="12"/>
        <v>0</v>
      </c>
      <c r="AA9" s="177"/>
      <c r="AB9" s="80"/>
      <c r="AC9" s="80"/>
    </row>
    <row r="10" spans="1:37" ht="93" customHeight="1">
      <c r="A10" s="80"/>
      <c r="B10" s="75"/>
      <c r="C10" s="180"/>
      <c r="D10" s="9" t="s">
        <v>560</v>
      </c>
      <c r="E10" s="9" t="str">
        <f t="shared" si="15"/>
        <v>AI2</v>
      </c>
      <c r="F10" s="171" t="s">
        <v>561</v>
      </c>
      <c r="G10" s="99" t="str">
        <f t="shared" si="0"/>
        <v>AI2</v>
      </c>
      <c r="H10" s="99" t="str">
        <f t="shared" si="0"/>
        <v>AI2</v>
      </c>
      <c r="I10" s="93" t="s">
        <v>69</v>
      </c>
      <c r="J10" s="148"/>
      <c r="K10" s="148"/>
      <c r="L10" s="148"/>
      <c r="M10" s="148"/>
      <c r="N10" s="148"/>
      <c r="O10" s="25" t="b">
        <f t="shared" si="1"/>
        <v>1</v>
      </c>
      <c r="P10" s="25" t="b">
        <f t="shared" si="2"/>
        <v>0</v>
      </c>
      <c r="Q10" t="b">
        <f t="shared" si="3"/>
        <v>1</v>
      </c>
      <c r="R10" t="b">
        <f t="shared" si="4"/>
        <v>0</v>
      </c>
      <c r="S10" t="b">
        <f t="shared" si="5"/>
        <v>0</v>
      </c>
      <c r="T10" s="25" t="b">
        <f t="shared" si="6"/>
        <v>0</v>
      </c>
      <c r="U10" t="b">
        <f t="shared" si="7"/>
        <v>0</v>
      </c>
      <c r="V10" t="b">
        <f t="shared" si="8"/>
        <v>0</v>
      </c>
      <c r="W10" t="b">
        <f t="shared" si="9"/>
        <v>0</v>
      </c>
      <c r="X10" t="b">
        <f t="shared" si="10"/>
        <v>0</v>
      </c>
      <c r="Y10" t="b">
        <f t="shared" si="11"/>
        <v>0</v>
      </c>
      <c r="Z10" t="b">
        <f t="shared" si="12"/>
        <v>0</v>
      </c>
      <c r="AA10" s="177"/>
      <c r="AB10" s="80"/>
      <c r="AC10" s="80"/>
    </row>
    <row r="11" spans="1:37" ht="151.5" customHeight="1">
      <c r="A11" s="80"/>
      <c r="B11" s="75"/>
      <c r="C11" s="180"/>
      <c r="D11" s="9" t="s">
        <v>562</v>
      </c>
      <c r="E11" s="9" t="str">
        <f t="shared" si="15"/>
        <v>AI2</v>
      </c>
      <c r="F11" s="171" t="s">
        <v>563</v>
      </c>
      <c r="G11" s="99" t="str">
        <f t="shared" si="0"/>
        <v>AI2</v>
      </c>
      <c r="H11" s="99" t="str">
        <f t="shared" si="0"/>
        <v>AI2</v>
      </c>
      <c r="I11" s="151" t="s">
        <v>53</v>
      </c>
      <c r="J11" s="148"/>
      <c r="K11" s="148"/>
      <c r="L11" s="148"/>
      <c r="M11" s="148"/>
      <c r="N11" s="148"/>
      <c r="O11" s="25" t="b">
        <f t="shared" si="1"/>
        <v>1</v>
      </c>
      <c r="P11" s="25" t="b">
        <f t="shared" si="2"/>
        <v>0</v>
      </c>
      <c r="Q11" t="b">
        <f t="shared" si="3"/>
        <v>1</v>
      </c>
      <c r="R11" t="b">
        <f t="shared" si="4"/>
        <v>0</v>
      </c>
      <c r="S11" t="b">
        <f t="shared" si="5"/>
        <v>0</v>
      </c>
      <c r="T11" s="25" t="b">
        <f t="shared" si="6"/>
        <v>0</v>
      </c>
      <c r="U11" t="b">
        <f t="shared" si="7"/>
        <v>0</v>
      </c>
      <c r="V11" t="b">
        <f t="shared" si="8"/>
        <v>0</v>
      </c>
      <c r="W11" t="b">
        <f t="shared" si="9"/>
        <v>0</v>
      </c>
      <c r="X11" t="b">
        <f t="shared" si="10"/>
        <v>0</v>
      </c>
      <c r="Y11" t="b">
        <f t="shared" si="11"/>
        <v>0</v>
      </c>
      <c r="Z11" t="b">
        <f t="shared" si="12"/>
        <v>0</v>
      </c>
      <c r="AA11" s="177"/>
      <c r="AB11" s="80"/>
      <c r="AC11" s="80"/>
    </row>
    <row r="12" spans="1:37" ht="46.5" customHeight="1">
      <c r="A12" s="80"/>
      <c r="B12" s="75"/>
      <c r="C12" s="180"/>
      <c r="D12" s="9" t="s">
        <v>564</v>
      </c>
      <c r="E12" s="9" t="str">
        <f t="shared" ref="E12:E13" si="20">LEFT(D12,FIND("(",D12)-1)</f>
        <v>AI2</v>
      </c>
      <c r="F12" s="158" t="s">
        <v>55</v>
      </c>
      <c r="G12" s="13" t="str">
        <f t="shared" si="0"/>
        <v>AI2</v>
      </c>
      <c r="H12" s="13" t="str">
        <f t="shared" si="0"/>
        <v>AI2</v>
      </c>
      <c r="I12" s="159" t="s">
        <v>56</v>
      </c>
      <c r="J12" s="148"/>
      <c r="K12" s="148"/>
      <c r="L12" s="148"/>
      <c r="M12" s="148"/>
      <c r="N12" s="148"/>
      <c r="O12" s="25" t="b">
        <f t="shared" si="1"/>
        <v>1</v>
      </c>
      <c r="P12" s="25" t="b">
        <f t="shared" si="2"/>
        <v>0</v>
      </c>
      <c r="Q12" t="b">
        <f t="shared" si="3"/>
        <v>1</v>
      </c>
      <c r="R12" t="b">
        <f t="shared" si="4"/>
        <v>0</v>
      </c>
      <c r="S12" t="b">
        <f t="shared" si="5"/>
        <v>0</v>
      </c>
      <c r="T12" s="25" t="b">
        <f t="shared" si="6"/>
        <v>0</v>
      </c>
      <c r="U12" t="b">
        <f t="shared" si="7"/>
        <v>0</v>
      </c>
      <c r="V12" t="b">
        <f t="shared" si="8"/>
        <v>0</v>
      </c>
      <c r="W12" t="b">
        <f t="shared" si="9"/>
        <v>0</v>
      </c>
      <c r="X12" t="b">
        <f t="shared" si="10"/>
        <v>0</v>
      </c>
      <c r="Y12" t="b">
        <f t="shared" si="11"/>
        <v>0</v>
      </c>
      <c r="Z12" t="b">
        <f t="shared" si="12"/>
        <v>0</v>
      </c>
      <c r="AA12" s="177"/>
      <c r="AB12" s="80"/>
      <c r="AC12" s="80"/>
    </row>
    <row r="13" spans="1:37" ht="46.5" customHeight="1">
      <c r="A13" s="161"/>
      <c r="B13" s="77"/>
      <c r="C13" s="181"/>
      <c r="D13" s="88" t="s">
        <v>565</v>
      </c>
      <c r="E13" s="88" t="str">
        <f t="shared" si="20"/>
        <v>AI2</v>
      </c>
      <c r="F13" s="156" t="s">
        <v>55</v>
      </c>
      <c r="G13" s="27" t="str">
        <f t="shared" si="0"/>
        <v>AI2</v>
      </c>
      <c r="H13" s="27" t="str">
        <f t="shared" si="0"/>
        <v>AI2</v>
      </c>
      <c r="I13" s="157" t="s">
        <v>56</v>
      </c>
      <c r="J13" s="149"/>
      <c r="K13" s="149"/>
      <c r="L13" s="149"/>
      <c r="M13" s="149"/>
      <c r="N13" s="149"/>
      <c r="O13" s="34" t="b">
        <f t="shared" si="1"/>
        <v>1</v>
      </c>
      <c r="P13" s="34" t="b">
        <f t="shared" si="2"/>
        <v>0</v>
      </c>
      <c r="Q13" s="26" t="b">
        <f t="shared" si="3"/>
        <v>1</v>
      </c>
      <c r="R13" s="26" t="b">
        <f t="shared" si="4"/>
        <v>0</v>
      </c>
      <c r="S13" s="26" t="b">
        <f t="shared" si="5"/>
        <v>0</v>
      </c>
      <c r="T13" s="34" t="b">
        <f t="shared" si="6"/>
        <v>0</v>
      </c>
      <c r="U13" s="26" t="b">
        <f t="shared" si="7"/>
        <v>0</v>
      </c>
      <c r="V13" s="26" t="b">
        <f t="shared" si="8"/>
        <v>0</v>
      </c>
      <c r="W13" s="26" t="b">
        <f t="shared" si="9"/>
        <v>0</v>
      </c>
      <c r="X13" s="26" t="b">
        <f t="shared" si="10"/>
        <v>0</v>
      </c>
      <c r="Y13" s="26" t="b">
        <f t="shared" si="11"/>
        <v>0</v>
      </c>
      <c r="Z13" s="26" t="b">
        <f t="shared" si="12"/>
        <v>0</v>
      </c>
      <c r="AA13" s="178"/>
      <c r="AB13" s="80"/>
      <c r="AC13" s="80"/>
    </row>
    <row r="14" spans="1:37" ht="26.5" customHeight="1">
      <c r="A14" s="16" t="s">
        <v>566</v>
      </c>
      <c r="B14" s="75" t="s">
        <v>544</v>
      </c>
      <c r="C14" s="180" t="s">
        <v>567</v>
      </c>
      <c r="D14" s="9" t="s">
        <v>568</v>
      </c>
      <c r="E14" s="9" t="str">
        <f t="shared" si="15"/>
        <v>AI3</v>
      </c>
      <c r="F14" s="172" t="s">
        <v>37</v>
      </c>
      <c r="G14" s="99" t="str">
        <f t="shared" si="0"/>
        <v>AI3</v>
      </c>
      <c r="H14" s="99" t="str">
        <f t="shared" si="0"/>
        <v>AI3</v>
      </c>
      <c r="I14" s="150" t="s">
        <v>38</v>
      </c>
      <c r="J14" s="148"/>
      <c r="K14" s="148"/>
      <c r="L14" s="148"/>
      <c r="M14" s="148"/>
      <c r="N14" s="148"/>
      <c r="O14" s="25" t="b">
        <f t="shared" si="1"/>
        <v>1</v>
      </c>
      <c r="P14" s="25" t="b">
        <f t="shared" si="2"/>
        <v>0</v>
      </c>
      <c r="Q14" t="b">
        <f t="shared" si="3"/>
        <v>1</v>
      </c>
      <c r="R14" t="b">
        <f t="shared" si="4"/>
        <v>0</v>
      </c>
      <c r="S14" t="b">
        <f t="shared" si="5"/>
        <v>0</v>
      </c>
      <c r="T14" s="25" t="b">
        <f t="shared" si="6"/>
        <v>0</v>
      </c>
      <c r="U14" t="b">
        <f t="shared" si="7"/>
        <v>0</v>
      </c>
      <c r="V14" t="b">
        <f t="shared" si="8"/>
        <v>0</v>
      </c>
      <c r="W14" t="b">
        <f t="shared" si="9"/>
        <v>0</v>
      </c>
      <c r="X14" t="b">
        <f t="shared" si="10"/>
        <v>0</v>
      </c>
      <c r="Y14" t="b">
        <f t="shared" si="11"/>
        <v>0</v>
      </c>
      <c r="Z14" t="b">
        <f t="shared" si="12"/>
        <v>0</v>
      </c>
      <c r="AA14" s="177" t="str" cm="1">
        <f t="array" ref="AA14">_xlfn.LET(
_xlpm.currentText,IF(OR(O14,P14),"- Please select exactly one current practice (or 'Not applicable')",""),
_xlpm.goalsText,IF(T14,"- Please select exactly one goal",""),
_xlpm.insufficientGoal,IF(U14,"- Note: selected goal is at same or lower level than current state",""),
_xlpm.naToInadequate,IF(V14,"- Note: selected goal is inadequate",""),
_xlpm.customGoalButNoDescription,IF(X14,"- Please provide a description for your custom state in column F",""),
_xlpm.customGoalButNoMaturitySpecified,IF(Y14,"- Please select a maturity level for custom state",""),
_xlpm.goalButNoTimescale,IF(W14,"- Please use the 'Improvement timescale' field to indicate how quickly improvement is planned for",""),
_xlpm.timescaleButNoAction,IF(Z14,"- Please indicate what actions you intend to take to improve within the " &amp; LOWER(L14),""),
_xlpm.texts,_xlfn.VSTACK(_xlpm.currentText,_xlpm.goalsText,_xlpm.insufficientGoal,_xlpm.naToInadequate,_xlpm.customGoalButNoDescription,_xlpm.customGoalButNoMaturitySpecified,_xlpm.goalButNoTimescale,_xlpm.timescaleButNoAction),
IFERROR(_xlfn.TEXTJOIN(CHAR(10),TRUE,_xlfn._xlws.FILTER(_xlpm.texts,_xlpm.texts &lt;&gt; "")),""))</f>
        <v>- Please select exactly one current practice (or 'Not applicable')</v>
      </c>
      <c r="AB14" s="80"/>
      <c r="AC14" s="80"/>
    </row>
    <row r="15" spans="1:37" ht="42" customHeight="1">
      <c r="A15" s="16"/>
      <c r="B15" s="75"/>
      <c r="C15" s="180"/>
      <c r="D15" s="9" t="s">
        <v>569</v>
      </c>
      <c r="E15" s="9" t="str">
        <f t="shared" ref="E15" si="21">LEFT(D15,FIND("(",D15)-1)</f>
        <v>AI3</v>
      </c>
      <c r="F15" s="171" t="s">
        <v>570</v>
      </c>
      <c r="G15" s="99" t="str">
        <f t="shared" ref="G15" si="22">$E15&amp;J15</f>
        <v>AI3</v>
      </c>
      <c r="H15" s="99" t="str">
        <f t="shared" ref="H15" si="23">$E15&amp;K15</f>
        <v>AI3</v>
      </c>
      <c r="I15" s="92" t="s">
        <v>42</v>
      </c>
      <c r="J15" s="148"/>
      <c r="K15" s="148"/>
      <c r="L15" s="148"/>
      <c r="M15" s="148"/>
      <c r="N15" s="148"/>
      <c r="O15" s="25" t="b">
        <f t="shared" si="1"/>
        <v>1</v>
      </c>
      <c r="P15" s="25" t="b">
        <f t="shared" si="2"/>
        <v>0</v>
      </c>
      <c r="Q15" t="b">
        <f t="shared" si="3"/>
        <v>1</v>
      </c>
      <c r="R15" t="b">
        <f t="shared" si="4"/>
        <v>0</v>
      </c>
      <c r="S15" t="b">
        <f t="shared" si="5"/>
        <v>0</v>
      </c>
      <c r="T15" s="25" t="b">
        <f t="shared" si="6"/>
        <v>0</v>
      </c>
      <c r="U15" t="b">
        <f t="shared" si="7"/>
        <v>0</v>
      </c>
      <c r="V15" t="b">
        <f t="shared" si="8"/>
        <v>0</v>
      </c>
      <c r="W15" t="b">
        <f t="shared" si="9"/>
        <v>0</v>
      </c>
      <c r="X15" t="b">
        <f t="shared" si="10"/>
        <v>0</v>
      </c>
      <c r="Y15" t="b">
        <f t="shared" si="11"/>
        <v>0</v>
      </c>
      <c r="Z15" t="b">
        <f t="shared" si="12"/>
        <v>0</v>
      </c>
      <c r="AA15" s="177"/>
      <c r="AB15" s="80"/>
      <c r="AC15" s="80"/>
    </row>
    <row r="16" spans="1:37" ht="75" customHeight="1">
      <c r="A16" s="16"/>
      <c r="B16" s="75"/>
      <c r="C16" s="180"/>
      <c r="D16" s="9" t="s">
        <v>571</v>
      </c>
      <c r="E16" s="9" t="str">
        <f t="shared" ref="E16" si="24">LEFT(D16,FIND("(",D16)-1)</f>
        <v>AI3</v>
      </c>
      <c r="F16" s="12" t="s">
        <v>572</v>
      </c>
      <c r="G16" s="99" t="str">
        <f t="shared" si="0"/>
        <v>AI3</v>
      </c>
      <c r="H16" s="99" t="str">
        <f t="shared" si="0"/>
        <v>AI3</v>
      </c>
      <c r="I16" s="151" t="s">
        <v>53</v>
      </c>
      <c r="J16" s="148"/>
      <c r="K16" s="148"/>
      <c r="L16" s="148"/>
      <c r="M16" s="148"/>
      <c r="N16" s="148"/>
      <c r="O16" s="25" t="b">
        <f t="shared" si="1"/>
        <v>1</v>
      </c>
      <c r="P16" s="25" t="b">
        <f t="shared" si="2"/>
        <v>0</v>
      </c>
      <c r="Q16" t="b">
        <f t="shared" si="3"/>
        <v>1</v>
      </c>
      <c r="R16" t="b">
        <f t="shared" si="4"/>
        <v>0</v>
      </c>
      <c r="S16" t="b">
        <f t="shared" si="5"/>
        <v>0</v>
      </c>
      <c r="T16" s="25" t="b">
        <f t="shared" si="6"/>
        <v>0</v>
      </c>
      <c r="U16" t="b">
        <f t="shared" si="7"/>
        <v>0</v>
      </c>
      <c r="V16" t="b">
        <f t="shared" si="8"/>
        <v>0</v>
      </c>
      <c r="W16" t="b">
        <f t="shared" si="9"/>
        <v>0</v>
      </c>
      <c r="X16" t="b">
        <f t="shared" si="10"/>
        <v>0</v>
      </c>
      <c r="Y16" t="b">
        <f t="shared" si="11"/>
        <v>0</v>
      </c>
      <c r="Z16" t="b">
        <f t="shared" si="12"/>
        <v>0</v>
      </c>
      <c r="AA16" s="177"/>
      <c r="AB16" s="80"/>
      <c r="AC16" s="80"/>
    </row>
    <row r="17" spans="1:29" ht="46.5" customHeight="1">
      <c r="A17" s="80"/>
      <c r="B17" s="75"/>
      <c r="C17" s="180"/>
      <c r="D17" s="9" t="s">
        <v>573</v>
      </c>
      <c r="E17" s="9" t="str">
        <f t="shared" ref="E17:E18" si="25">LEFT(D17,FIND("(",D17)-1)</f>
        <v>AI3</v>
      </c>
      <c r="F17" s="158" t="s">
        <v>55</v>
      </c>
      <c r="G17" s="13" t="str">
        <f t="shared" si="0"/>
        <v>AI3</v>
      </c>
      <c r="H17" s="13" t="str">
        <f t="shared" si="0"/>
        <v>AI3</v>
      </c>
      <c r="I17" s="159" t="s">
        <v>56</v>
      </c>
      <c r="J17" s="148"/>
      <c r="K17" s="148"/>
      <c r="L17" s="148"/>
      <c r="M17" s="148"/>
      <c r="N17" s="148"/>
      <c r="O17" s="25" t="b">
        <f t="shared" si="1"/>
        <v>1</v>
      </c>
      <c r="P17" s="25" t="b">
        <f t="shared" si="2"/>
        <v>0</v>
      </c>
      <c r="Q17" t="b">
        <f t="shared" si="3"/>
        <v>1</v>
      </c>
      <c r="R17" t="b">
        <f t="shared" si="4"/>
        <v>0</v>
      </c>
      <c r="S17" t="b">
        <f t="shared" si="5"/>
        <v>0</v>
      </c>
      <c r="T17" s="25" t="b">
        <f t="shared" si="6"/>
        <v>0</v>
      </c>
      <c r="U17" t="b">
        <f t="shared" si="7"/>
        <v>0</v>
      </c>
      <c r="V17" t="b">
        <f t="shared" si="8"/>
        <v>0</v>
      </c>
      <c r="W17" t="b">
        <f t="shared" si="9"/>
        <v>0</v>
      </c>
      <c r="X17" t="b">
        <f t="shared" si="10"/>
        <v>0</v>
      </c>
      <c r="Y17" t="b">
        <f t="shared" si="11"/>
        <v>0</v>
      </c>
      <c r="Z17" t="b">
        <f t="shared" si="12"/>
        <v>0</v>
      </c>
      <c r="AA17" s="177"/>
      <c r="AB17" s="80"/>
      <c r="AC17" s="80"/>
    </row>
    <row r="18" spans="1:29" ht="46.5" customHeight="1">
      <c r="A18" s="161"/>
      <c r="B18" s="77"/>
      <c r="C18" s="181"/>
      <c r="D18" s="88" t="s">
        <v>574</v>
      </c>
      <c r="E18" s="88" t="str">
        <f t="shared" si="25"/>
        <v>AI3</v>
      </c>
      <c r="F18" s="156" t="s">
        <v>55</v>
      </c>
      <c r="G18" s="27" t="str">
        <f t="shared" ref="G18:H18" si="26">$E18&amp;J18</f>
        <v>AI3</v>
      </c>
      <c r="H18" s="27" t="str">
        <f t="shared" si="26"/>
        <v>AI3</v>
      </c>
      <c r="I18" s="157" t="s">
        <v>56</v>
      </c>
      <c r="J18" s="149"/>
      <c r="K18" s="149"/>
      <c r="L18" s="149"/>
      <c r="M18" s="149"/>
      <c r="N18" s="149"/>
      <c r="O18" s="34" t="b">
        <f t="shared" si="1"/>
        <v>1</v>
      </c>
      <c r="P18" s="34" t="b">
        <f t="shared" si="2"/>
        <v>0</v>
      </c>
      <c r="Q18" s="26" t="b">
        <f t="shared" si="3"/>
        <v>1</v>
      </c>
      <c r="R18" s="26" t="b">
        <f t="shared" si="4"/>
        <v>0</v>
      </c>
      <c r="S18" s="26" t="b">
        <f t="shared" si="5"/>
        <v>0</v>
      </c>
      <c r="T18" s="34" t="b">
        <f t="shared" si="6"/>
        <v>0</v>
      </c>
      <c r="U18" s="26" t="b">
        <f t="shared" si="7"/>
        <v>0</v>
      </c>
      <c r="V18" s="26" t="b">
        <f t="shared" si="8"/>
        <v>0</v>
      </c>
      <c r="W18" s="26" t="b">
        <f t="shared" si="9"/>
        <v>0</v>
      </c>
      <c r="X18" s="26" t="b">
        <f t="shared" si="10"/>
        <v>0</v>
      </c>
      <c r="Y18" s="26" t="b">
        <f t="shared" si="11"/>
        <v>0</v>
      </c>
      <c r="Z18" s="26" t="b">
        <f t="shared" si="12"/>
        <v>0</v>
      </c>
      <c r="AA18" s="178"/>
      <c r="AB18" s="80"/>
      <c r="AC18" s="80"/>
    </row>
    <row r="19" spans="1:29" ht="15.5">
      <c r="A19" s="80"/>
      <c r="B19" s="80"/>
      <c r="C19" s="80"/>
      <c r="D19" s="4"/>
      <c r="E19" s="4"/>
      <c r="F19" s="80"/>
      <c r="G19" s="99"/>
      <c r="H19" s="99"/>
      <c r="I19" s="80"/>
      <c r="J19" s="80"/>
      <c r="K19" s="80"/>
      <c r="L19" s="80"/>
      <c r="M19" s="80"/>
      <c r="N19" s="80"/>
      <c r="O19" s="80"/>
      <c r="P19" s="80"/>
      <c r="Q19" s="80"/>
      <c r="R19" s="80"/>
      <c r="S19" s="80"/>
      <c r="T19" s="80"/>
      <c r="U19" s="80"/>
      <c r="V19" s="80"/>
      <c r="W19" s="80"/>
      <c r="X19" s="80"/>
      <c r="Y19" s="80"/>
      <c r="Z19" s="80"/>
      <c r="AA19" s="100"/>
      <c r="AB19" s="80"/>
      <c r="AC19" s="80"/>
    </row>
    <row r="20" spans="1:29" ht="15.5">
      <c r="A20" s="80"/>
      <c r="B20" s="80"/>
      <c r="C20" s="80"/>
      <c r="D20" s="4"/>
      <c r="E20" s="4"/>
      <c r="F20" s="80"/>
      <c r="G20" s="99"/>
      <c r="H20" s="99"/>
      <c r="I20" s="80"/>
      <c r="J20" s="80"/>
      <c r="K20" s="80"/>
      <c r="L20" s="80"/>
      <c r="M20" s="80"/>
      <c r="N20" s="80"/>
      <c r="O20" s="80"/>
      <c r="P20" s="80"/>
      <c r="Q20" s="80"/>
      <c r="R20" s="80"/>
      <c r="S20" s="80"/>
      <c r="T20" s="80"/>
      <c r="U20" s="80"/>
      <c r="V20" s="80"/>
      <c r="W20" s="80"/>
      <c r="X20" s="80"/>
      <c r="Y20" s="80"/>
      <c r="Z20" s="80"/>
      <c r="AA20" s="100"/>
      <c r="AB20" s="80"/>
      <c r="AC20" s="80"/>
    </row>
    <row r="21" spans="1:29" ht="15.5">
      <c r="A21" s="80"/>
      <c r="B21" s="80"/>
      <c r="C21" s="80"/>
      <c r="D21" s="4"/>
      <c r="E21" s="4"/>
      <c r="F21" s="80"/>
      <c r="G21" s="99"/>
      <c r="H21" s="99"/>
      <c r="I21" s="80"/>
      <c r="J21" s="80"/>
      <c r="K21" s="80"/>
      <c r="L21" s="80"/>
      <c r="M21" s="80"/>
      <c r="N21" s="80"/>
      <c r="O21" s="80"/>
      <c r="P21" s="80"/>
      <c r="Q21" s="80"/>
      <c r="R21" s="80"/>
      <c r="S21" s="80"/>
      <c r="T21" s="80"/>
      <c r="U21" s="80"/>
      <c r="V21" s="80"/>
      <c r="W21" s="80"/>
      <c r="X21" s="80"/>
      <c r="Y21" s="80"/>
      <c r="Z21" s="80"/>
      <c r="AA21" s="100"/>
      <c r="AB21" s="80"/>
      <c r="AC21" s="80"/>
    </row>
    <row r="22" spans="1:29" ht="15.5">
      <c r="A22" s="80"/>
      <c r="B22" s="80"/>
      <c r="C22" s="80"/>
      <c r="D22" s="4"/>
      <c r="E22" s="4"/>
      <c r="F22" s="80"/>
      <c r="G22" s="99"/>
      <c r="H22" s="99"/>
      <c r="I22" s="80"/>
      <c r="J22" s="80"/>
      <c r="K22" s="80"/>
      <c r="L22" s="80"/>
      <c r="M22" s="80"/>
      <c r="N22" s="80"/>
      <c r="O22" s="80"/>
      <c r="P22" s="80"/>
      <c r="Q22" s="80"/>
      <c r="R22" s="80"/>
      <c r="S22" s="80"/>
      <c r="T22" s="80"/>
      <c r="U22" s="80"/>
      <c r="V22" s="80"/>
      <c r="W22" s="80"/>
      <c r="X22" s="80"/>
      <c r="Y22" s="80"/>
      <c r="Z22" s="80"/>
      <c r="AA22" s="100"/>
      <c r="AB22" s="80"/>
      <c r="AC22" s="80"/>
    </row>
    <row r="23" spans="1:29" ht="15.5">
      <c r="A23" s="80"/>
      <c r="B23" s="80"/>
      <c r="C23" s="80"/>
      <c r="D23" s="4"/>
      <c r="E23" s="4"/>
      <c r="F23" s="80"/>
      <c r="G23" s="99"/>
      <c r="H23" s="99"/>
      <c r="I23" s="80"/>
      <c r="J23" s="80"/>
      <c r="K23" s="80"/>
      <c r="L23" s="80"/>
      <c r="M23" s="80"/>
      <c r="N23" s="80"/>
      <c r="O23" s="80"/>
      <c r="P23" s="80"/>
      <c r="Q23" s="80"/>
      <c r="R23" s="80"/>
      <c r="S23" s="80"/>
      <c r="T23" s="80"/>
      <c r="U23" s="80"/>
      <c r="V23" s="80"/>
      <c r="W23" s="80"/>
      <c r="X23" s="80"/>
      <c r="Y23" s="80"/>
      <c r="Z23" s="80"/>
      <c r="AA23" s="100"/>
      <c r="AB23" s="80"/>
      <c r="AC23" s="80"/>
    </row>
    <row r="24" spans="1:29" ht="15.5">
      <c r="A24" s="80"/>
      <c r="B24" s="80"/>
      <c r="C24" s="80"/>
      <c r="D24" s="4"/>
      <c r="E24" s="4"/>
      <c r="F24" s="80"/>
      <c r="G24" s="99"/>
      <c r="H24" s="99"/>
      <c r="I24" s="80"/>
      <c r="J24" s="80"/>
      <c r="K24" s="80"/>
      <c r="L24" s="80"/>
      <c r="M24" s="80"/>
      <c r="N24" s="80"/>
      <c r="O24" s="80"/>
      <c r="P24" s="80"/>
      <c r="Q24" s="80"/>
      <c r="R24" s="80"/>
      <c r="S24" s="80"/>
      <c r="T24" s="80"/>
      <c r="U24" s="80"/>
      <c r="V24" s="80"/>
      <c r="W24" s="80"/>
      <c r="X24" s="80"/>
      <c r="Y24" s="80"/>
      <c r="Z24" s="80"/>
      <c r="AA24" s="100"/>
      <c r="AB24" s="80"/>
      <c r="AC24" s="80"/>
    </row>
    <row r="25" spans="1:29" ht="15.5">
      <c r="A25" s="80"/>
      <c r="B25" s="80"/>
      <c r="C25" s="80"/>
      <c r="D25" s="4"/>
      <c r="E25" s="4"/>
      <c r="F25" s="80"/>
      <c r="G25" s="99"/>
      <c r="H25" s="99"/>
      <c r="I25" s="80"/>
      <c r="J25" s="80"/>
      <c r="K25" s="80"/>
      <c r="L25" s="80"/>
      <c r="M25" s="80"/>
      <c r="N25" s="80"/>
      <c r="O25" s="80"/>
      <c r="P25" s="80"/>
      <c r="Q25" s="80"/>
      <c r="R25" s="80"/>
      <c r="S25" s="80"/>
      <c r="T25" s="80"/>
      <c r="U25" s="80"/>
      <c r="V25" s="80"/>
      <c r="W25" s="80"/>
      <c r="X25" s="80"/>
      <c r="Y25" s="80"/>
      <c r="Z25" s="80"/>
      <c r="AA25" s="100"/>
      <c r="AB25" s="80"/>
      <c r="AC25" s="80"/>
    </row>
    <row r="26" spans="1:29" ht="15.5">
      <c r="A26" s="80"/>
      <c r="B26" s="80"/>
      <c r="C26" s="80"/>
      <c r="D26" s="4"/>
      <c r="E26" s="4"/>
      <c r="F26" s="80"/>
      <c r="G26" s="99"/>
      <c r="H26" s="99"/>
      <c r="I26" s="80"/>
      <c r="J26" s="80"/>
      <c r="K26" s="80"/>
      <c r="L26" s="80"/>
      <c r="M26" s="80"/>
      <c r="N26" s="80"/>
      <c r="O26" s="80"/>
      <c r="P26" s="80"/>
      <c r="Q26" s="80"/>
      <c r="R26" s="80"/>
      <c r="S26" s="80"/>
      <c r="T26" s="80"/>
      <c r="U26" s="80"/>
      <c r="V26" s="80"/>
      <c r="W26" s="80"/>
      <c r="X26" s="80"/>
      <c r="Y26" s="80"/>
      <c r="Z26" s="80"/>
      <c r="AA26" s="100"/>
      <c r="AB26" s="80"/>
      <c r="AC26" s="80"/>
    </row>
    <row r="27" spans="1:29" ht="15.5">
      <c r="A27" s="80"/>
      <c r="B27" s="80"/>
      <c r="C27" s="80"/>
      <c r="D27" s="4"/>
      <c r="E27" s="4"/>
      <c r="F27" s="80"/>
      <c r="G27" s="99"/>
      <c r="H27" s="99"/>
      <c r="I27" s="80"/>
      <c r="J27" s="80"/>
      <c r="K27" s="80"/>
      <c r="L27" s="80"/>
      <c r="M27" s="80"/>
      <c r="N27" s="80"/>
      <c r="O27" s="80"/>
      <c r="P27" s="80"/>
      <c r="Q27" s="80"/>
      <c r="R27" s="80"/>
      <c r="S27" s="80"/>
      <c r="T27" s="80"/>
      <c r="U27" s="80"/>
      <c r="V27" s="80"/>
      <c r="W27" s="80"/>
      <c r="X27" s="80"/>
      <c r="Y27" s="80"/>
      <c r="Z27" s="80"/>
      <c r="AA27" s="100"/>
      <c r="AB27" s="80"/>
      <c r="AC27" s="80"/>
    </row>
    <row r="28" spans="1:29" ht="15.5">
      <c r="A28" s="80"/>
      <c r="B28" s="80"/>
      <c r="C28" s="80"/>
      <c r="D28" s="4"/>
      <c r="E28" s="4"/>
      <c r="F28" s="80"/>
      <c r="G28" s="99"/>
      <c r="H28" s="99"/>
      <c r="I28" s="80"/>
      <c r="J28" s="80"/>
      <c r="K28" s="80"/>
      <c r="L28" s="80"/>
      <c r="M28" s="80"/>
      <c r="N28" s="80"/>
      <c r="O28" s="80"/>
      <c r="P28" s="80"/>
      <c r="Q28" s="80"/>
      <c r="R28" s="80"/>
      <c r="S28" s="80"/>
      <c r="T28" s="80"/>
      <c r="U28" s="80"/>
      <c r="V28" s="80"/>
      <c r="W28" s="80"/>
      <c r="X28" s="80"/>
      <c r="Y28" s="80"/>
      <c r="Z28" s="80"/>
      <c r="AA28" s="100"/>
      <c r="AB28" s="80"/>
      <c r="AC28" s="80"/>
    </row>
    <row r="29" spans="1:29" ht="15.5">
      <c r="A29" s="80"/>
      <c r="B29" s="80"/>
      <c r="C29" s="80"/>
      <c r="D29" s="4"/>
      <c r="E29" s="4"/>
      <c r="F29" s="80"/>
      <c r="G29" s="99"/>
      <c r="H29" s="99"/>
      <c r="I29" s="80"/>
      <c r="J29" s="80"/>
      <c r="K29" s="80"/>
      <c r="L29" s="80"/>
      <c r="M29" s="80"/>
      <c r="N29" s="80"/>
      <c r="O29" s="80"/>
      <c r="P29" s="80"/>
      <c r="Q29" s="80"/>
      <c r="R29" s="80"/>
      <c r="S29" s="80"/>
      <c r="T29" s="80"/>
      <c r="U29" s="80"/>
      <c r="V29" s="80"/>
      <c r="W29" s="80"/>
      <c r="X29" s="80"/>
      <c r="Y29" s="80"/>
      <c r="Z29" s="80"/>
      <c r="AA29" s="100"/>
      <c r="AB29" s="80"/>
      <c r="AC29" s="80"/>
    </row>
    <row r="30" spans="1:29" ht="15.5">
      <c r="A30" s="80"/>
      <c r="B30" s="80"/>
      <c r="C30" s="80"/>
      <c r="D30" s="4"/>
      <c r="E30" s="4"/>
      <c r="F30" s="80"/>
      <c r="G30" s="99"/>
      <c r="H30" s="99"/>
      <c r="I30" s="80"/>
      <c r="J30" s="80"/>
      <c r="K30" s="80"/>
      <c r="L30" s="80"/>
      <c r="M30" s="80"/>
      <c r="N30" s="80"/>
      <c r="O30" s="80"/>
      <c r="P30" s="80"/>
      <c r="Q30" s="80"/>
      <c r="R30" s="80"/>
      <c r="S30" s="80"/>
      <c r="T30" s="80"/>
      <c r="U30" s="80"/>
      <c r="V30" s="80"/>
      <c r="W30" s="80"/>
      <c r="X30" s="80"/>
      <c r="Y30" s="80"/>
      <c r="Z30" s="80"/>
      <c r="AA30" s="100"/>
      <c r="AB30" s="80"/>
      <c r="AC30" s="80"/>
    </row>
    <row r="31" spans="1:29" ht="15.5">
      <c r="A31" s="80"/>
      <c r="B31" s="80"/>
      <c r="C31" s="80"/>
      <c r="D31" s="4"/>
      <c r="E31" s="4"/>
      <c r="F31" s="80"/>
      <c r="G31" s="99"/>
      <c r="H31" s="99"/>
      <c r="I31" s="80"/>
      <c r="J31" s="80"/>
      <c r="K31" s="80"/>
      <c r="L31" s="80"/>
      <c r="M31" s="80"/>
      <c r="N31" s="80"/>
      <c r="O31" s="80"/>
      <c r="P31" s="80"/>
      <c r="Q31" s="80"/>
      <c r="R31" s="80"/>
      <c r="S31" s="80"/>
      <c r="T31" s="80"/>
      <c r="U31" s="80"/>
      <c r="V31" s="80"/>
      <c r="W31" s="80"/>
      <c r="X31" s="80"/>
      <c r="Y31" s="80"/>
      <c r="Z31" s="80"/>
      <c r="AA31" s="100"/>
      <c r="AB31" s="80"/>
      <c r="AC31" s="80"/>
    </row>
    <row r="32" spans="1:29" ht="15.5">
      <c r="A32" s="80"/>
      <c r="B32" s="80"/>
      <c r="C32" s="80"/>
      <c r="D32" s="4"/>
      <c r="E32" s="4"/>
      <c r="F32" s="80"/>
      <c r="G32" s="99"/>
      <c r="H32" s="99"/>
      <c r="I32" s="80"/>
      <c r="J32" s="80"/>
      <c r="K32" s="80"/>
      <c r="L32" s="80"/>
      <c r="M32" s="80"/>
      <c r="N32" s="80"/>
      <c r="O32" s="80"/>
      <c r="P32" s="80"/>
      <c r="Q32" s="80"/>
      <c r="R32" s="80"/>
      <c r="S32" s="80"/>
      <c r="T32" s="80"/>
      <c r="U32" s="80"/>
      <c r="V32" s="80"/>
      <c r="W32" s="80"/>
      <c r="X32" s="80"/>
      <c r="Y32" s="80"/>
      <c r="Z32" s="80"/>
      <c r="AA32" s="100"/>
      <c r="AB32" s="80"/>
      <c r="AC32" s="80"/>
    </row>
    <row r="33" spans="1:29" ht="15.5">
      <c r="A33" s="80"/>
      <c r="B33" s="80"/>
      <c r="C33" s="80"/>
      <c r="D33" s="4"/>
      <c r="E33" s="4"/>
      <c r="F33" s="80"/>
      <c r="G33" s="99"/>
      <c r="H33" s="99"/>
      <c r="I33" s="80"/>
      <c r="J33" s="80"/>
      <c r="K33" s="80"/>
      <c r="L33" s="80"/>
      <c r="M33" s="80"/>
      <c r="N33" s="80"/>
      <c r="O33" s="80"/>
      <c r="P33" s="80"/>
      <c r="Q33" s="80"/>
      <c r="R33" s="80"/>
      <c r="S33" s="80"/>
      <c r="T33" s="80"/>
      <c r="U33" s="80"/>
      <c r="V33" s="80"/>
      <c r="W33" s="80"/>
      <c r="X33" s="80"/>
      <c r="Y33" s="80"/>
      <c r="Z33" s="80"/>
      <c r="AA33" s="100"/>
      <c r="AB33" s="80"/>
      <c r="AC33" s="80"/>
    </row>
    <row r="34" spans="1:29" ht="15.5">
      <c r="A34" s="80"/>
      <c r="B34" s="80"/>
      <c r="C34" s="80"/>
      <c r="D34" s="4"/>
      <c r="E34" s="4"/>
      <c r="F34" s="80"/>
      <c r="G34" s="99"/>
      <c r="H34" s="99"/>
      <c r="I34" s="80"/>
      <c r="J34" s="80"/>
      <c r="K34" s="80"/>
      <c r="L34" s="80"/>
      <c r="M34" s="80"/>
      <c r="N34" s="80"/>
      <c r="O34" s="80"/>
      <c r="P34" s="80"/>
      <c r="Q34" s="80"/>
      <c r="R34" s="80"/>
      <c r="S34" s="80"/>
      <c r="T34" s="80"/>
      <c r="U34" s="80"/>
      <c r="V34" s="80"/>
      <c r="W34" s="80"/>
      <c r="X34" s="80"/>
      <c r="Y34" s="80"/>
      <c r="Z34" s="80"/>
      <c r="AA34" s="100"/>
      <c r="AB34" s="80"/>
      <c r="AC34" s="80"/>
    </row>
    <row r="35" spans="1:29" ht="15.5">
      <c r="A35" s="80"/>
      <c r="B35" s="80"/>
      <c r="C35" s="80"/>
      <c r="D35" s="4"/>
      <c r="E35" s="4"/>
      <c r="F35" s="80"/>
      <c r="G35" s="99"/>
      <c r="H35" s="99"/>
      <c r="I35" s="80"/>
      <c r="J35" s="80"/>
      <c r="K35" s="80"/>
      <c r="L35" s="80"/>
      <c r="M35" s="80"/>
      <c r="N35" s="80"/>
      <c r="O35" s="80"/>
      <c r="P35" s="80"/>
      <c r="Q35" s="80"/>
      <c r="R35" s="80"/>
      <c r="S35" s="80"/>
      <c r="T35" s="80"/>
      <c r="U35" s="80"/>
      <c r="V35" s="80"/>
      <c r="W35" s="80"/>
      <c r="X35" s="80"/>
      <c r="Y35" s="80"/>
      <c r="Z35" s="80"/>
      <c r="AA35" s="100"/>
      <c r="AB35" s="80"/>
      <c r="AC35" s="80"/>
    </row>
    <row r="36" spans="1:29" ht="15.5">
      <c r="A36" s="80"/>
      <c r="B36" s="80"/>
      <c r="C36" s="80"/>
      <c r="D36" s="4"/>
      <c r="E36" s="4"/>
      <c r="F36" s="80"/>
      <c r="G36" s="99"/>
      <c r="H36" s="99"/>
      <c r="I36" s="80"/>
      <c r="J36" s="80"/>
      <c r="K36" s="80"/>
      <c r="L36" s="80"/>
      <c r="M36" s="80"/>
      <c r="N36" s="80"/>
      <c r="O36" s="80"/>
      <c r="P36" s="80"/>
      <c r="Q36" s="80"/>
      <c r="R36" s="80"/>
      <c r="S36" s="80"/>
      <c r="T36" s="80"/>
      <c r="U36" s="80"/>
      <c r="V36" s="80"/>
      <c r="W36" s="80"/>
      <c r="X36" s="80"/>
      <c r="Y36" s="80"/>
      <c r="Z36" s="80"/>
      <c r="AA36" s="100"/>
      <c r="AB36" s="80"/>
      <c r="AC36" s="80"/>
    </row>
    <row r="37" spans="1:29" ht="15.5">
      <c r="A37" s="80"/>
      <c r="B37" s="80"/>
      <c r="C37" s="80"/>
      <c r="D37" s="4"/>
      <c r="E37" s="4"/>
      <c r="F37" s="80"/>
      <c r="G37" s="99"/>
      <c r="H37" s="99"/>
      <c r="I37" s="80"/>
      <c r="J37" s="80"/>
      <c r="K37" s="80"/>
      <c r="L37" s="80"/>
      <c r="M37" s="80"/>
      <c r="N37" s="80"/>
      <c r="O37" s="80"/>
      <c r="P37" s="80"/>
      <c r="Q37" s="80"/>
      <c r="R37" s="80"/>
      <c r="S37" s="80"/>
      <c r="T37" s="80"/>
      <c r="U37" s="80"/>
      <c r="V37" s="80"/>
      <c r="W37" s="80"/>
      <c r="X37" s="80"/>
      <c r="Y37" s="80"/>
      <c r="Z37" s="80"/>
      <c r="AA37" s="100"/>
      <c r="AB37" s="80"/>
      <c r="AC37" s="80"/>
    </row>
    <row r="38" spans="1:29" ht="15.5">
      <c r="A38" s="80"/>
      <c r="B38" s="80"/>
      <c r="C38" s="80"/>
      <c r="D38" s="4"/>
      <c r="E38" s="4"/>
      <c r="F38" s="80"/>
      <c r="G38" s="99"/>
      <c r="H38" s="99"/>
      <c r="I38" s="80"/>
      <c r="J38" s="80"/>
      <c r="K38" s="80"/>
      <c r="L38" s="80"/>
      <c r="M38" s="80"/>
      <c r="N38" s="80"/>
      <c r="O38" s="80"/>
      <c r="P38" s="80"/>
      <c r="Q38" s="80"/>
      <c r="R38" s="80"/>
      <c r="S38" s="80"/>
      <c r="T38" s="80"/>
      <c r="U38" s="80"/>
      <c r="V38" s="80"/>
      <c r="W38" s="80"/>
      <c r="X38" s="80"/>
      <c r="Y38" s="80"/>
      <c r="Z38" s="80"/>
      <c r="AA38" s="100"/>
      <c r="AB38" s="80"/>
      <c r="AC38" s="80"/>
    </row>
    <row r="39" spans="1:29" ht="15.5">
      <c r="A39" s="80"/>
      <c r="B39" s="80"/>
      <c r="C39" s="80"/>
      <c r="D39" s="4"/>
      <c r="E39" s="4"/>
      <c r="F39" s="80"/>
      <c r="G39" s="99"/>
      <c r="H39" s="99"/>
      <c r="I39" s="80"/>
      <c r="J39" s="80"/>
      <c r="K39" s="80"/>
      <c r="L39" s="80"/>
      <c r="M39" s="80"/>
      <c r="N39" s="80"/>
      <c r="O39" s="80"/>
      <c r="P39" s="80"/>
      <c r="Q39" s="80"/>
      <c r="R39" s="80"/>
      <c r="S39" s="80"/>
      <c r="T39" s="80"/>
      <c r="U39" s="80"/>
      <c r="V39" s="80"/>
      <c r="W39" s="80"/>
      <c r="X39" s="80"/>
      <c r="Y39" s="80"/>
      <c r="Z39" s="80"/>
      <c r="AA39" s="100"/>
      <c r="AB39" s="80"/>
      <c r="AC39" s="80"/>
    </row>
    <row r="40" spans="1:29" ht="15.5">
      <c r="A40" s="80"/>
      <c r="B40" s="80"/>
      <c r="C40" s="80"/>
      <c r="D40" s="4"/>
      <c r="E40" s="4"/>
      <c r="F40" s="80"/>
      <c r="G40" s="99"/>
      <c r="H40" s="99"/>
      <c r="I40" s="80"/>
      <c r="J40" s="80"/>
      <c r="K40" s="80"/>
      <c r="L40" s="80"/>
      <c r="M40" s="80"/>
      <c r="N40" s="80"/>
      <c r="O40" s="80"/>
      <c r="P40" s="80"/>
      <c r="Q40" s="80"/>
      <c r="R40" s="80"/>
      <c r="S40" s="80"/>
      <c r="T40" s="80"/>
      <c r="U40" s="80"/>
      <c r="V40" s="80"/>
      <c r="W40" s="80"/>
      <c r="X40" s="80"/>
      <c r="Y40" s="80"/>
      <c r="Z40" s="80"/>
      <c r="AA40" s="100"/>
      <c r="AB40" s="80"/>
      <c r="AC40" s="80"/>
    </row>
    <row r="41" spans="1:29" ht="15.5">
      <c r="A41" s="80"/>
      <c r="B41" s="80"/>
      <c r="C41" s="80"/>
      <c r="D41" s="4"/>
      <c r="E41" s="4"/>
      <c r="F41" s="80"/>
      <c r="G41" s="99"/>
      <c r="H41" s="99"/>
      <c r="I41" s="80"/>
      <c r="J41" s="80"/>
      <c r="K41" s="80"/>
      <c r="L41" s="80"/>
      <c r="M41" s="80"/>
      <c r="N41" s="80"/>
      <c r="O41" s="80"/>
      <c r="P41" s="80"/>
      <c r="Q41" s="80"/>
      <c r="R41" s="80"/>
      <c r="S41" s="80"/>
      <c r="T41" s="80"/>
      <c r="U41" s="80"/>
      <c r="V41" s="80"/>
      <c r="W41" s="80"/>
      <c r="X41" s="80"/>
      <c r="Y41" s="80"/>
      <c r="Z41" s="80"/>
      <c r="AA41" s="100"/>
      <c r="AB41" s="80"/>
      <c r="AC41" s="80"/>
    </row>
    <row r="42" spans="1:29" ht="15.5">
      <c r="A42" s="80"/>
      <c r="B42" s="80"/>
      <c r="C42" s="80"/>
      <c r="D42" s="4"/>
      <c r="E42" s="4"/>
      <c r="F42" s="80"/>
      <c r="G42" s="99"/>
      <c r="H42" s="99"/>
      <c r="I42" s="80"/>
      <c r="J42" s="80"/>
      <c r="K42" s="80"/>
      <c r="L42" s="80"/>
      <c r="M42" s="80"/>
      <c r="N42" s="80"/>
      <c r="O42" s="80"/>
      <c r="P42" s="80"/>
      <c r="Q42" s="80"/>
      <c r="R42" s="80"/>
      <c r="S42" s="80"/>
      <c r="T42" s="80"/>
      <c r="U42" s="80"/>
      <c r="V42" s="80"/>
      <c r="W42" s="80"/>
      <c r="X42" s="80"/>
      <c r="Y42" s="80"/>
      <c r="Z42" s="80"/>
      <c r="AA42" s="100"/>
      <c r="AB42" s="80"/>
      <c r="AC42" s="80"/>
    </row>
    <row r="43" spans="1:29" ht="15.5">
      <c r="A43" s="80"/>
      <c r="B43" s="80"/>
      <c r="C43" s="80"/>
      <c r="D43" s="4"/>
      <c r="E43" s="4"/>
      <c r="F43" s="80"/>
      <c r="G43" s="99"/>
      <c r="H43" s="99"/>
      <c r="I43" s="80"/>
      <c r="J43" s="80"/>
      <c r="K43" s="80"/>
      <c r="L43" s="80"/>
      <c r="M43" s="80"/>
      <c r="N43" s="80"/>
      <c r="O43" s="80"/>
      <c r="P43" s="80"/>
      <c r="Q43" s="80"/>
      <c r="R43" s="80"/>
      <c r="S43" s="80"/>
      <c r="T43" s="80"/>
      <c r="U43" s="80"/>
      <c r="V43" s="80"/>
      <c r="W43" s="80"/>
      <c r="X43" s="80"/>
      <c r="Y43" s="80"/>
      <c r="Z43" s="80"/>
      <c r="AA43" s="100"/>
      <c r="AB43" s="80"/>
      <c r="AC43" s="80"/>
    </row>
    <row r="44" spans="1:29" ht="15.5">
      <c r="A44" s="80"/>
      <c r="B44" s="80"/>
      <c r="C44" s="80"/>
      <c r="D44" s="4"/>
      <c r="E44" s="4"/>
      <c r="F44" s="80"/>
      <c r="G44" s="99"/>
      <c r="H44" s="99"/>
      <c r="I44" s="80"/>
      <c r="J44" s="80"/>
      <c r="K44" s="80"/>
      <c r="L44" s="80"/>
      <c r="M44" s="80"/>
      <c r="N44" s="80"/>
      <c r="O44" s="80"/>
      <c r="P44" s="80"/>
      <c r="Q44" s="80"/>
      <c r="R44" s="80"/>
      <c r="S44" s="80"/>
      <c r="T44" s="80"/>
      <c r="U44" s="80"/>
      <c r="V44" s="80"/>
      <c r="W44" s="80"/>
      <c r="X44" s="80"/>
      <c r="Y44" s="80"/>
      <c r="Z44" s="80"/>
      <c r="AA44" s="100"/>
      <c r="AB44" s="80"/>
      <c r="AC44" s="80"/>
    </row>
    <row r="45" spans="1:29" ht="15.5">
      <c r="A45" s="80"/>
      <c r="B45" s="80"/>
      <c r="C45" s="80"/>
      <c r="D45" s="4"/>
      <c r="E45" s="4"/>
      <c r="F45" s="80"/>
      <c r="G45" s="99"/>
      <c r="H45" s="99"/>
      <c r="I45" s="80"/>
      <c r="J45" s="80"/>
      <c r="K45" s="80"/>
      <c r="L45" s="80"/>
      <c r="M45" s="80"/>
      <c r="N45" s="80"/>
      <c r="O45" s="80"/>
      <c r="P45" s="80"/>
      <c r="Q45" s="80"/>
      <c r="R45" s="80"/>
      <c r="S45" s="80"/>
      <c r="T45" s="80"/>
      <c r="U45" s="80"/>
      <c r="V45" s="80"/>
      <c r="W45" s="80"/>
      <c r="X45" s="80"/>
      <c r="Y45" s="80"/>
      <c r="Z45" s="80"/>
      <c r="AA45" s="100"/>
      <c r="AB45" s="80"/>
      <c r="AC45" s="80"/>
    </row>
    <row r="46" spans="1:29" ht="15.5">
      <c r="A46" s="80"/>
      <c r="B46" s="80"/>
      <c r="C46" s="80"/>
      <c r="D46" s="4"/>
      <c r="E46" s="4"/>
      <c r="F46" s="80"/>
      <c r="G46" s="99"/>
      <c r="H46" s="99"/>
      <c r="I46" s="80"/>
      <c r="J46" s="80"/>
      <c r="K46" s="80"/>
      <c r="L46" s="80"/>
      <c r="M46" s="80"/>
      <c r="N46" s="80"/>
      <c r="O46" s="80"/>
      <c r="P46" s="80"/>
      <c r="Q46" s="80"/>
      <c r="R46" s="80"/>
      <c r="S46" s="80"/>
      <c r="T46" s="80"/>
      <c r="U46" s="80"/>
      <c r="V46" s="80"/>
      <c r="W46" s="80"/>
      <c r="X46" s="80"/>
      <c r="Y46" s="80"/>
      <c r="Z46" s="80"/>
      <c r="AA46" s="100"/>
      <c r="AB46" s="80"/>
      <c r="AC46" s="80"/>
    </row>
    <row r="47" spans="1:29" ht="15.5">
      <c r="A47" s="80"/>
      <c r="B47" s="80"/>
      <c r="C47" s="80"/>
      <c r="D47" s="4"/>
      <c r="E47" s="4"/>
      <c r="F47" s="80"/>
      <c r="G47" s="80"/>
      <c r="H47" s="80"/>
      <c r="I47" s="80"/>
      <c r="J47" s="80"/>
      <c r="K47" s="80"/>
      <c r="L47" s="80"/>
      <c r="M47" s="80"/>
      <c r="N47" s="80"/>
      <c r="O47" s="80"/>
      <c r="P47" s="80"/>
      <c r="Q47" s="80"/>
      <c r="R47" s="80"/>
      <c r="S47" s="80"/>
      <c r="T47" s="80"/>
      <c r="U47" s="80"/>
      <c r="V47" s="80"/>
      <c r="W47" s="80"/>
      <c r="X47" s="80"/>
      <c r="Y47" s="80"/>
      <c r="Z47" s="80"/>
      <c r="AA47" s="100"/>
      <c r="AB47" s="80"/>
      <c r="AC47" s="80"/>
    </row>
    <row r="48" spans="1:29" ht="15.5">
      <c r="A48" s="80"/>
      <c r="B48" s="80"/>
      <c r="C48" s="80"/>
      <c r="D48" s="4"/>
      <c r="E48" s="4"/>
      <c r="F48" s="80"/>
      <c r="G48" s="80"/>
      <c r="H48" s="80"/>
      <c r="I48" s="80"/>
      <c r="J48" s="80"/>
      <c r="K48" s="80"/>
      <c r="L48" s="80"/>
      <c r="M48" s="80"/>
      <c r="N48" s="80"/>
      <c r="O48" s="80"/>
      <c r="P48" s="80"/>
      <c r="Q48" s="80"/>
      <c r="R48" s="80"/>
      <c r="S48" s="80"/>
      <c r="T48" s="80"/>
      <c r="U48" s="80"/>
      <c r="V48" s="80"/>
      <c r="W48" s="80"/>
      <c r="X48" s="80"/>
      <c r="Y48" s="80"/>
      <c r="Z48" s="80"/>
      <c r="AA48" s="100"/>
      <c r="AB48" s="80"/>
      <c r="AC48" s="80"/>
    </row>
    <row r="49" spans="1:29" ht="15.5">
      <c r="A49" s="80"/>
      <c r="B49" s="80"/>
      <c r="C49" s="80"/>
      <c r="D49" s="4"/>
      <c r="E49" s="4"/>
      <c r="F49" s="80"/>
      <c r="G49" s="80"/>
      <c r="H49" s="80"/>
      <c r="I49" s="80"/>
      <c r="J49" s="80"/>
      <c r="K49" s="80"/>
      <c r="L49" s="80"/>
      <c r="M49" s="80"/>
      <c r="N49" s="80"/>
      <c r="O49" s="80"/>
      <c r="P49" s="80"/>
      <c r="Q49" s="80"/>
      <c r="R49" s="80"/>
      <c r="S49" s="80"/>
      <c r="T49" s="80"/>
      <c r="U49" s="80"/>
      <c r="V49" s="80"/>
      <c r="W49" s="80"/>
      <c r="X49" s="80"/>
      <c r="Y49" s="80"/>
      <c r="Z49" s="80"/>
      <c r="AA49" s="100"/>
      <c r="AB49" s="80"/>
      <c r="AC49" s="80"/>
    </row>
    <row r="50" spans="1:29" ht="15.5">
      <c r="A50" s="80"/>
      <c r="B50" s="80"/>
      <c r="C50" s="80"/>
      <c r="D50" s="4"/>
      <c r="E50" s="4"/>
      <c r="F50" s="80"/>
      <c r="G50" s="80"/>
      <c r="H50" s="80"/>
      <c r="I50" s="80"/>
      <c r="J50" s="80"/>
      <c r="K50" s="80"/>
      <c r="L50" s="80"/>
      <c r="M50" s="80"/>
      <c r="N50" s="80"/>
      <c r="O50" s="80"/>
      <c r="P50" s="80"/>
      <c r="Q50" s="80"/>
      <c r="R50" s="80"/>
      <c r="S50" s="80"/>
      <c r="T50" s="80"/>
      <c r="U50" s="80"/>
      <c r="V50" s="80"/>
      <c r="W50" s="80"/>
      <c r="X50" s="80"/>
      <c r="Y50" s="80"/>
      <c r="Z50" s="80"/>
      <c r="AA50" s="100"/>
      <c r="AB50" s="80"/>
      <c r="AC50" s="80"/>
    </row>
    <row r="51" spans="1:29" ht="15.5">
      <c r="A51" s="80"/>
      <c r="B51" s="80"/>
      <c r="C51" s="80"/>
      <c r="D51" s="4"/>
      <c r="E51" s="4"/>
      <c r="F51" s="80"/>
      <c r="G51" s="80"/>
      <c r="H51" s="80"/>
      <c r="I51" s="80"/>
      <c r="J51" s="80"/>
      <c r="K51" s="80"/>
      <c r="L51" s="80"/>
      <c r="M51" s="80"/>
      <c r="N51" s="80"/>
      <c r="O51" s="80"/>
      <c r="P51" s="80"/>
      <c r="Q51" s="80"/>
      <c r="R51" s="80"/>
      <c r="S51" s="80"/>
      <c r="T51" s="80"/>
      <c r="U51" s="80"/>
      <c r="V51" s="80"/>
      <c r="W51" s="80"/>
      <c r="X51" s="80"/>
      <c r="Y51" s="80"/>
      <c r="Z51" s="80"/>
      <c r="AA51" s="100"/>
      <c r="AB51" s="80"/>
      <c r="AC51" s="80"/>
    </row>
    <row r="52" spans="1:29" ht="15.5">
      <c r="A52" s="80"/>
      <c r="B52" s="80"/>
      <c r="C52" s="80"/>
      <c r="D52" s="4"/>
      <c r="E52" s="4"/>
      <c r="F52" s="80"/>
      <c r="G52" s="80"/>
      <c r="H52" s="80"/>
      <c r="I52" s="80"/>
      <c r="J52" s="80"/>
      <c r="K52" s="80"/>
      <c r="L52" s="80"/>
      <c r="M52" s="80"/>
      <c r="N52" s="80"/>
      <c r="O52" s="80"/>
      <c r="P52" s="80"/>
      <c r="Q52" s="80"/>
      <c r="R52" s="80"/>
      <c r="S52" s="80"/>
      <c r="T52" s="80"/>
      <c r="U52" s="80"/>
      <c r="V52" s="80"/>
      <c r="W52" s="80"/>
      <c r="X52" s="80"/>
      <c r="Y52" s="80"/>
      <c r="Z52" s="80"/>
      <c r="AA52" s="100"/>
      <c r="AB52" s="80"/>
      <c r="AC52" s="80"/>
    </row>
    <row r="53" spans="1:29" ht="15.5">
      <c r="A53" s="80"/>
      <c r="B53" s="80"/>
      <c r="C53" s="80"/>
      <c r="D53" s="4"/>
      <c r="E53" s="4"/>
      <c r="F53" s="80"/>
      <c r="G53" s="80"/>
      <c r="H53" s="80"/>
      <c r="I53" s="80"/>
      <c r="J53" s="80"/>
      <c r="K53" s="80"/>
      <c r="L53" s="80"/>
      <c r="M53" s="80"/>
      <c r="N53" s="80"/>
      <c r="O53" s="80"/>
      <c r="P53" s="80"/>
      <c r="Q53" s="80"/>
      <c r="R53" s="80"/>
      <c r="S53" s="80"/>
      <c r="T53" s="80"/>
      <c r="U53" s="80"/>
      <c r="V53" s="80"/>
      <c r="W53" s="80"/>
      <c r="X53" s="80"/>
      <c r="Y53" s="80"/>
      <c r="Z53" s="80"/>
      <c r="AA53" s="100"/>
      <c r="AB53" s="80"/>
      <c r="AC53" s="80"/>
    </row>
    <row r="54" spans="1:29" ht="15.5">
      <c r="A54" s="80"/>
      <c r="B54" s="80"/>
      <c r="C54" s="80"/>
      <c r="D54" s="4"/>
      <c r="E54" s="4"/>
      <c r="F54" s="80"/>
      <c r="G54" s="80"/>
      <c r="H54" s="80"/>
      <c r="I54" s="80"/>
      <c r="J54" s="80"/>
      <c r="K54" s="80"/>
      <c r="L54" s="80"/>
      <c r="M54" s="80"/>
      <c r="N54" s="80"/>
      <c r="O54" s="80"/>
      <c r="P54" s="80"/>
      <c r="Q54" s="80"/>
      <c r="R54" s="80"/>
      <c r="S54" s="80"/>
      <c r="T54" s="80"/>
      <c r="U54" s="80"/>
      <c r="V54" s="80"/>
      <c r="W54" s="80"/>
      <c r="X54" s="80"/>
      <c r="Y54" s="80"/>
      <c r="Z54" s="80"/>
      <c r="AA54" s="100"/>
      <c r="AB54" s="80"/>
      <c r="AC54" s="80"/>
    </row>
    <row r="55" spans="1:29" ht="15.5">
      <c r="A55" s="80"/>
      <c r="B55" s="80"/>
      <c r="C55" s="80"/>
      <c r="D55" s="4"/>
      <c r="E55" s="4"/>
      <c r="F55" s="80"/>
      <c r="G55" s="80"/>
      <c r="H55" s="80"/>
      <c r="I55" s="80"/>
      <c r="J55" s="80"/>
      <c r="K55" s="80"/>
      <c r="L55" s="80"/>
      <c r="M55" s="80"/>
      <c r="N55" s="80"/>
      <c r="O55" s="80"/>
      <c r="P55" s="80"/>
      <c r="Q55" s="80"/>
      <c r="R55" s="80"/>
      <c r="S55" s="80"/>
      <c r="T55" s="80"/>
      <c r="U55" s="80"/>
      <c r="V55" s="80"/>
      <c r="W55" s="80"/>
      <c r="X55" s="80"/>
      <c r="Y55" s="80"/>
      <c r="Z55" s="80"/>
      <c r="AA55" s="100"/>
      <c r="AB55" s="80"/>
      <c r="AC55" s="80"/>
    </row>
    <row r="56" spans="1:29" ht="15.5">
      <c r="A56" s="80"/>
      <c r="B56" s="80"/>
      <c r="C56" s="80"/>
      <c r="D56" s="4"/>
      <c r="E56" s="4"/>
      <c r="F56" s="80"/>
      <c r="G56" s="80"/>
      <c r="H56" s="80"/>
      <c r="I56" s="80"/>
      <c r="J56" s="80"/>
      <c r="K56" s="80"/>
      <c r="L56" s="80"/>
      <c r="M56" s="80"/>
      <c r="N56" s="80"/>
      <c r="O56" s="80"/>
      <c r="P56" s="80"/>
      <c r="Q56" s="80"/>
      <c r="R56" s="80"/>
      <c r="S56" s="80"/>
      <c r="T56" s="80"/>
      <c r="U56" s="80"/>
      <c r="V56" s="80"/>
      <c r="W56" s="80"/>
      <c r="X56" s="80"/>
      <c r="Y56" s="80"/>
      <c r="Z56" s="80"/>
      <c r="AA56" s="100"/>
      <c r="AB56" s="80"/>
      <c r="AC56" s="80"/>
    </row>
    <row r="57" spans="1:29" ht="15.5">
      <c r="A57" s="80"/>
      <c r="B57" s="80"/>
      <c r="C57" s="80"/>
      <c r="D57" s="4"/>
      <c r="E57" s="4"/>
      <c r="F57" s="80"/>
      <c r="G57" s="80"/>
      <c r="H57" s="80"/>
      <c r="I57" s="80"/>
      <c r="J57" s="80"/>
      <c r="K57" s="80"/>
      <c r="L57" s="80"/>
      <c r="M57" s="80"/>
      <c r="N57" s="80"/>
      <c r="O57" s="80"/>
      <c r="P57" s="80"/>
      <c r="Q57" s="80"/>
      <c r="R57" s="80"/>
      <c r="S57" s="80"/>
      <c r="T57" s="80"/>
      <c r="U57" s="80"/>
      <c r="V57" s="80"/>
      <c r="W57" s="80"/>
      <c r="X57" s="80"/>
      <c r="Y57" s="80"/>
      <c r="Z57" s="80"/>
      <c r="AA57" s="100"/>
      <c r="AB57" s="80"/>
      <c r="AC57" s="80"/>
    </row>
    <row r="58" spans="1:29" ht="15.5">
      <c r="A58" s="80"/>
      <c r="B58" s="80"/>
      <c r="C58" s="80"/>
      <c r="D58" s="4"/>
      <c r="E58" s="4"/>
      <c r="F58" s="80"/>
      <c r="G58" s="80"/>
      <c r="H58" s="80"/>
      <c r="I58" s="80"/>
      <c r="J58" s="80"/>
      <c r="K58" s="80"/>
      <c r="L58" s="80"/>
      <c r="M58" s="80"/>
      <c r="N58" s="80"/>
      <c r="O58" s="80"/>
      <c r="P58" s="80"/>
      <c r="Q58" s="80"/>
      <c r="R58" s="80"/>
      <c r="S58" s="80"/>
      <c r="T58" s="80"/>
      <c r="U58" s="80"/>
      <c r="V58" s="80"/>
      <c r="W58" s="80"/>
      <c r="X58" s="80"/>
      <c r="Y58" s="80"/>
      <c r="Z58" s="80"/>
      <c r="AA58" s="100"/>
      <c r="AB58" s="80"/>
      <c r="AC58" s="80"/>
    </row>
    <row r="59" spans="1:29" ht="15.5">
      <c r="A59" s="80"/>
      <c r="B59" s="80"/>
      <c r="C59" s="80"/>
      <c r="D59" s="4"/>
      <c r="E59" s="4"/>
      <c r="F59" s="80"/>
      <c r="G59" s="80"/>
      <c r="H59" s="80"/>
      <c r="I59" s="80"/>
      <c r="J59" s="80"/>
      <c r="K59" s="80"/>
      <c r="L59" s="80"/>
      <c r="M59" s="80"/>
      <c r="N59" s="80"/>
      <c r="O59" s="80"/>
      <c r="P59" s="80"/>
      <c r="Q59" s="80"/>
      <c r="R59" s="80"/>
      <c r="S59" s="80"/>
      <c r="T59" s="80"/>
      <c r="U59" s="80"/>
      <c r="V59" s="80"/>
      <c r="W59" s="80"/>
      <c r="X59" s="80"/>
      <c r="Y59" s="80"/>
      <c r="Z59" s="80"/>
      <c r="AA59" s="100"/>
      <c r="AB59" s="80"/>
      <c r="AC59" s="80"/>
    </row>
    <row r="60" spans="1:29" ht="15.5">
      <c r="A60" s="80"/>
      <c r="B60" s="80"/>
      <c r="C60" s="80"/>
      <c r="D60" s="4"/>
      <c r="E60" s="4"/>
      <c r="F60" s="80"/>
      <c r="G60" s="80"/>
      <c r="H60" s="80"/>
      <c r="I60" s="80"/>
      <c r="J60" s="80"/>
      <c r="K60" s="80"/>
      <c r="L60" s="80"/>
      <c r="M60" s="80"/>
      <c r="N60" s="80"/>
      <c r="O60" s="80"/>
      <c r="P60" s="80"/>
      <c r="Q60" s="80"/>
      <c r="R60" s="80"/>
      <c r="S60" s="80"/>
      <c r="T60" s="80"/>
      <c r="U60" s="80"/>
      <c r="V60" s="80"/>
      <c r="W60" s="80"/>
      <c r="X60" s="80"/>
      <c r="Y60" s="80"/>
      <c r="Z60" s="80"/>
      <c r="AA60" s="100"/>
      <c r="AB60" s="80"/>
      <c r="AC60" s="80"/>
    </row>
    <row r="61" spans="1:29" ht="15.5">
      <c r="A61" s="80"/>
      <c r="B61" s="80"/>
      <c r="C61" s="80"/>
      <c r="D61" s="4"/>
      <c r="E61" s="4"/>
      <c r="F61" s="80"/>
      <c r="G61" s="80"/>
      <c r="H61" s="80"/>
      <c r="I61" s="80"/>
      <c r="J61" s="80"/>
      <c r="K61" s="80"/>
      <c r="L61" s="80"/>
      <c r="M61" s="80"/>
      <c r="N61" s="80"/>
      <c r="O61" s="80"/>
      <c r="P61" s="80"/>
      <c r="Q61" s="80"/>
      <c r="R61" s="80"/>
      <c r="S61" s="80"/>
      <c r="T61" s="80"/>
      <c r="U61" s="80"/>
      <c r="V61" s="80"/>
      <c r="W61" s="80"/>
      <c r="X61" s="80"/>
      <c r="Y61" s="80"/>
      <c r="Z61" s="80"/>
      <c r="AA61" s="100"/>
      <c r="AB61" s="80"/>
      <c r="AC61" s="80"/>
    </row>
    <row r="62" spans="1:29" ht="15.5">
      <c r="A62" s="80"/>
      <c r="B62" s="80"/>
      <c r="C62" s="80"/>
      <c r="D62" s="4"/>
      <c r="E62" s="4"/>
      <c r="F62" s="80"/>
      <c r="G62" s="80"/>
      <c r="H62" s="80"/>
      <c r="I62" s="80"/>
      <c r="J62" s="80"/>
      <c r="K62" s="80"/>
      <c r="L62" s="80"/>
      <c r="M62" s="80"/>
      <c r="N62" s="80"/>
      <c r="O62" s="80"/>
      <c r="P62" s="80"/>
      <c r="Q62" s="80"/>
      <c r="R62" s="80"/>
      <c r="S62" s="80"/>
      <c r="T62" s="80"/>
      <c r="U62" s="80"/>
      <c r="V62" s="80"/>
      <c r="W62" s="80"/>
      <c r="X62" s="80"/>
      <c r="Y62" s="80"/>
      <c r="Z62" s="80"/>
      <c r="AA62" s="100"/>
      <c r="AB62" s="80"/>
      <c r="AC62" s="80"/>
    </row>
    <row r="63" spans="1:29" ht="15.5">
      <c r="A63" s="80"/>
      <c r="B63" s="80"/>
      <c r="C63" s="80"/>
      <c r="D63" s="4"/>
      <c r="E63" s="4"/>
      <c r="F63" s="80"/>
      <c r="G63" s="80"/>
      <c r="H63" s="80"/>
      <c r="I63" s="80"/>
      <c r="J63" s="80"/>
      <c r="K63" s="80"/>
      <c r="L63" s="80"/>
      <c r="M63" s="80"/>
      <c r="N63" s="80"/>
      <c r="O63" s="80"/>
      <c r="P63" s="80"/>
      <c r="Q63" s="80"/>
      <c r="R63" s="80"/>
      <c r="S63" s="80"/>
      <c r="T63" s="80"/>
      <c r="U63" s="80"/>
      <c r="V63" s="80"/>
      <c r="W63" s="80"/>
      <c r="X63" s="80"/>
      <c r="Y63" s="80"/>
      <c r="Z63" s="80"/>
      <c r="AA63" s="100"/>
      <c r="AB63" s="80"/>
      <c r="AC63" s="80"/>
    </row>
    <row r="64" spans="1:29" ht="15.5">
      <c r="A64" s="80"/>
      <c r="B64" s="80"/>
      <c r="C64" s="80"/>
      <c r="D64" s="4"/>
      <c r="E64" s="4"/>
      <c r="F64" s="80"/>
      <c r="G64" s="80"/>
      <c r="H64" s="80"/>
      <c r="I64" s="80"/>
      <c r="J64" s="80"/>
      <c r="K64" s="80"/>
      <c r="L64" s="80"/>
      <c r="M64" s="80"/>
      <c r="N64" s="80"/>
      <c r="O64" s="80"/>
      <c r="P64" s="80"/>
      <c r="Q64" s="80"/>
      <c r="R64" s="80"/>
      <c r="S64" s="80"/>
      <c r="T64" s="80"/>
      <c r="U64" s="80"/>
      <c r="V64" s="80"/>
      <c r="W64" s="80"/>
      <c r="X64" s="80"/>
      <c r="Y64" s="80"/>
      <c r="Z64" s="80"/>
      <c r="AA64" s="100"/>
      <c r="AB64" s="80"/>
      <c r="AC64" s="80"/>
    </row>
    <row r="65" spans="1:29" ht="15.5">
      <c r="A65" s="80"/>
      <c r="B65" s="80"/>
      <c r="C65" s="80"/>
      <c r="D65" s="4"/>
      <c r="E65" s="4"/>
      <c r="F65" s="80"/>
      <c r="G65" s="80"/>
      <c r="H65" s="80"/>
      <c r="I65" s="80"/>
      <c r="J65" s="80"/>
      <c r="K65" s="80"/>
      <c r="L65" s="80"/>
      <c r="M65" s="80"/>
      <c r="N65" s="80"/>
      <c r="O65" s="80"/>
      <c r="P65" s="80"/>
      <c r="Q65" s="80"/>
      <c r="R65" s="80"/>
      <c r="S65" s="80"/>
      <c r="T65" s="80"/>
      <c r="U65" s="80"/>
      <c r="V65" s="80"/>
      <c r="W65" s="80"/>
      <c r="X65" s="80"/>
      <c r="Y65" s="80"/>
      <c r="Z65" s="80"/>
      <c r="AA65" s="100"/>
      <c r="AB65" s="80"/>
      <c r="AC65" s="80"/>
    </row>
    <row r="66" spans="1:29" ht="15.5">
      <c r="A66" s="80"/>
      <c r="B66" s="80"/>
      <c r="C66" s="80"/>
      <c r="D66" s="4"/>
      <c r="E66" s="4"/>
      <c r="F66" s="80"/>
      <c r="G66" s="80"/>
      <c r="H66" s="80"/>
      <c r="I66" s="80"/>
      <c r="J66" s="80"/>
      <c r="K66" s="80"/>
      <c r="L66" s="80"/>
      <c r="M66" s="80"/>
      <c r="N66" s="80"/>
      <c r="O66" s="80"/>
      <c r="P66" s="80"/>
      <c r="Q66" s="80"/>
      <c r="R66" s="80"/>
      <c r="S66" s="80"/>
      <c r="T66" s="80"/>
      <c r="U66" s="80"/>
      <c r="V66" s="80"/>
      <c r="W66" s="80"/>
      <c r="X66" s="80"/>
      <c r="Y66" s="80"/>
      <c r="Z66" s="80"/>
      <c r="AA66" s="100"/>
      <c r="AB66" s="80"/>
      <c r="AC66" s="80"/>
    </row>
    <row r="67" spans="1:29" ht="15.5">
      <c r="A67" s="80"/>
      <c r="B67" s="80"/>
      <c r="C67" s="80"/>
      <c r="D67" s="4"/>
      <c r="E67" s="4"/>
      <c r="F67" s="80"/>
      <c r="G67" s="80"/>
      <c r="H67" s="80"/>
      <c r="I67" s="80"/>
      <c r="J67" s="80"/>
      <c r="K67" s="80"/>
      <c r="L67" s="80"/>
      <c r="M67" s="80"/>
      <c r="N67" s="80"/>
      <c r="O67" s="80"/>
      <c r="P67" s="80"/>
      <c r="Q67" s="80"/>
      <c r="R67" s="80"/>
      <c r="S67" s="80"/>
      <c r="T67" s="80"/>
      <c r="U67" s="80"/>
      <c r="V67" s="80"/>
      <c r="W67" s="80"/>
      <c r="X67" s="80"/>
      <c r="Y67" s="80"/>
      <c r="Z67" s="80"/>
      <c r="AA67" s="100"/>
      <c r="AB67" s="80"/>
      <c r="AC67" s="80"/>
    </row>
    <row r="68" spans="1:29" ht="15.5">
      <c r="A68" s="80"/>
      <c r="B68" s="80"/>
      <c r="C68" s="80"/>
      <c r="D68" s="4"/>
      <c r="E68" s="4"/>
      <c r="F68" s="80"/>
      <c r="G68" s="80"/>
      <c r="H68" s="80"/>
      <c r="I68" s="80"/>
      <c r="J68" s="80"/>
      <c r="K68" s="80"/>
      <c r="L68" s="80"/>
      <c r="M68" s="80"/>
      <c r="N68" s="80"/>
      <c r="O68" s="80"/>
      <c r="P68" s="80"/>
      <c r="Q68" s="80"/>
      <c r="R68" s="80"/>
      <c r="S68" s="80"/>
      <c r="T68" s="80"/>
      <c r="U68" s="80"/>
      <c r="V68" s="80"/>
      <c r="W68" s="80"/>
      <c r="X68" s="80"/>
      <c r="Y68" s="80"/>
      <c r="Z68" s="80"/>
      <c r="AA68" s="80"/>
      <c r="AB68" s="80"/>
      <c r="AC68" s="80"/>
    </row>
    <row r="69" spans="1:29" ht="15.5">
      <c r="A69" s="80"/>
      <c r="B69" s="80"/>
      <c r="C69" s="80"/>
      <c r="D69" s="4"/>
      <c r="E69" s="4"/>
      <c r="F69" s="80"/>
      <c r="G69" s="80"/>
      <c r="H69" s="80"/>
      <c r="I69" s="80"/>
      <c r="J69" s="80"/>
      <c r="K69" s="80"/>
      <c r="L69" s="80"/>
      <c r="M69" s="80"/>
      <c r="N69" s="80"/>
      <c r="O69" s="80"/>
      <c r="P69" s="80"/>
      <c r="Q69" s="80"/>
      <c r="R69" s="80"/>
      <c r="S69" s="80"/>
      <c r="T69" s="80"/>
      <c r="U69" s="80"/>
      <c r="V69" s="80"/>
      <c r="W69" s="80"/>
      <c r="X69" s="80"/>
      <c r="Y69" s="80"/>
      <c r="Z69" s="80"/>
      <c r="AA69" s="80"/>
      <c r="AB69" s="80"/>
      <c r="AC69" s="80"/>
    </row>
    <row r="70" spans="1:29" ht="15.5">
      <c r="A70" s="80"/>
      <c r="B70" s="80"/>
      <c r="C70" s="80"/>
      <c r="D70" s="4"/>
      <c r="E70" s="4"/>
      <c r="F70" s="80"/>
      <c r="G70" s="80"/>
      <c r="H70" s="80"/>
      <c r="I70" s="80"/>
      <c r="J70" s="80"/>
      <c r="K70" s="80"/>
      <c r="L70" s="80"/>
      <c r="M70" s="80"/>
      <c r="N70" s="80"/>
      <c r="O70" s="80"/>
      <c r="P70" s="80"/>
      <c r="Q70" s="80"/>
      <c r="R70" s="80"/>
      <c r="S70" s="80"/>
      <c r="T70" s="80"/>
      <c r="U70" s="80"/>
      <c r="V70" s="80"/>
      <c r="W70" s="80"/>
      <c r="X70" s="80"/>
      <c r="Y70" s="80"/>
      <c r="Z70" s="80"/>
      <c r="AA70" s="80"/>
      <c r="AB70" s="80"/>
      <c r="AC70" s="80"/>
    </row>
    <row r="71" spans="1:29" ht="15.5">
      <c r="A71" s="80"/>
      <c r="B71" s="80"/>
      <c r="C71" s="80"/>
      <c r="D71" s="4"/>
      <c r="E71" s="4"/>
      <c r="F71" s="80"/>
      <c r="G71" s="80"/>
      <c r="H71" s="80"/>
      <c r="I71" s="80"/>
      <c r="J71" s="80"/>
      <c r="K71" s="80"/>
      <c r="L71" s="80"/>
      <c r="M71" s="80"/>
      <c r="N71" s="80"/>
      <c r="O71" s="80"/>
      <c r="P71" s="80"/>
      <c r="Q71" s="80"/>
      <c r="R71" s="80"/>
      <c r="S71" s="80"/>
      <c r="T71" s="80"/>
      <c r="U71" s="80"/>
      <c r="V71" s="80"/>
      <c r="W71" s="80"/>
      <c r="X71" s="80"/>
      <c r="Y71" s="80"/>
      <c r="Z71" s="80"/>
      <c r="AA71" s="80"/>
      <c r="AB71" s="80"/>
      <c r="AC71" s="80"/>
    </row>
    <row r="72" spans="1:29" ht="15.5">
      <c r="A72" s="80"/>
      <c r="B72" s="80"/>
      <c r="C72" s="80"/>
      <c r="D72" s="80"/>
      <c r="E72" s="80"/>
      <c r="F72" s="80"/>
      <c r="G72" s="80"/>
      <c r="H72" s="80"/>
      <c r="I72" s="80"/>
      <c r="J72" s="80"/>
      <c r="K72" s="80"/>
      <c r="L72" s="80"/>
      <c r="M72" s="80"/>
      <c r="N72" s="80"/>
      <c r="O72" s="80"/>
      <c r="P72" s="80"/>
      <c r="Q72" s="80"/>
      <c r="R72" s="80"/>
      <c r="S72" s="80"/>
      <c r="T72" s="80"/>
      <c r="U72" s="80"/>
      <c r="V72" s="80"/>
      <c r="W72" s="80"/>
      <c r="X72" s="80"/>
      <c r="Y72" s="80"/>
      <c r="Z72" s="80"/>
      <c r="AA72" s="80"/>
      <c r="AB72" s="80"/>
      <c r="AC72" s="80"/>
    </row>
    <row r="73" spans="1:29" ht="15.5">
      <c r="A73" s="80"/>
      <c r="B73" s="80"/>
      <c r="C73" s="80"/>
      <c r="D73" s="80"/>
      <c r="E73" s="80"/>
      <c r="F73" s="80"/>
      <c r="G73" s="80"/>
      <c r="H73" s="80"/>
      <c r="I73" s="80"/>
      <c r="J73" s="80"/>
      <c r="K73" s="80"/>
      <c r="L73" s="80"/>
      <c r="M73" s="80"/>
      <c r="N73" s="80"/>
      <c r="O73" s="80"/>
      <c r="P73" s="80"/>
      <c r="Q73" s="80"/>
      <c r="R73" s="80"/>
      <c r="S73" s="80"/>
      <c r="T73" s="80"/>
      <c r="U73" s="80"/>
      <c r="V73" s="80"/>
      <c r="W73" s="80"/>
      <c r="X73" s="80"/>
      <c r="Y73" s="80"/>
      <c r="Z73" s="80"/>
      <c r="AA73" s="80"/>
      <c r="AB73" s="80"/>
      <c r="AC73" s="80"/>
    </row>
    <row r="74" spans="1:29" ht="15.5">
      <c r="A74" s="80"/>
      <c r="B74" s="80"/>
      <c r="C74" s="80"/>
      <c r="D74" s="80"/>
      <c r="E74" s="80"/>
      <c r="F74" s="80"/>
      <c r="G74" s="80"/>
      <c r="H74" s="80"/>
      <c r="I74" s="80"/>
      <c r="J74" s="80"/>
      <c r="K74" s="80"/>
      <c r="L74" s="80"/>
      <c r="M74" s="80"/>
      <c r="N74" s="80"/>
      <c r="O74" s="80"/>
      <c r="P74" s="80"/>
      <c r="Q74" s="80"/>
      <c r="R74" s="80"/>
      <c r="S74" s="80"/>
      <c r="T74" s="80"/>
      <c r="U74" s="80"/>
      <c r="V74" s="80"/>
      <c r="W74" s="80"/>
      <c r="X74" s="80"/>
      <c r="Y74" s="80"/>
      <c r="Z74" s="80"/>
      <c r="AA74" s="80"/>
      <c r="AB74" s="80"/>
      <c r="AC74" s="80"/>
    </row>
    <row r="75" spans="1:29" ht="15.5">
      <c r="A75" s="80"/>
      <c r="B75" s="80"/>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row>
    <row r="76" spans="1:29" ht="15.5">
      <c r="A76" s="80"/>
      <c r="B76" s="80"/>
      <c r="C76" s="80"/>
      <c r="D76" s="80"/>
      <c r="E76" s="80"/>
      <c r="F76" s="80"/>
      <c r="G76" s="80"/>
      <c r="H76" s="80"/>
      <c r="I76" s="80"/>
      <c r="J76" s="80"/>
      <c r="K76" s="80"/>
      <c r="L76" s="80"/>
      <c r="M76" s="80"/>
      <c r="N76" s="80"/>
      <c r="O76" s="80"/>
      <c r="P76" s="80"/>
      <c r="Q76" s="80"/>
      <c r="R76" s="80"/>
      <c r="S76" s="80"/>
      <c r="T76" s="80"/>
      <c r="U76" s="80"/>
      <c r="V76" s="80"/>
      <c r="W76" s="80"/>
      <c r="X76" s="80"/>
      <c r="Y76" s="80"/>
      <c r="Z76" s="80"/>
      <c r="AA76" s="80"/>
      <c r="AB76" s="80"/>
      <c r="AC76" s="80"/>
    </row>
    <row r="77" spans="1:29" ht="15.5">
      <c r="A77" s="80"/>
      <c r="B77" s="80"/>
      <c r="C77" s="80"/>
      <c r="D77" s="80"/>
      <c r="E77" s="80"/>
      <c r="F77" s="80"/>
      <c r="G77" s="80"/>
      <c r="H77" s="80"/>
      <c r="I77" s="80"/>
      <c r="J77" s="80"/>
      <c r="K77" s="80"/>
      <c r="L77" s="80"/>
      <c r="M77" s="80"/>
      <c r="N77" s="80"/>
      <c r="O77" s="80"/>
      <c r="P77" s="80"/>
      <c r="Q77" s="80"/>
      <c r="R77" s="80"/>
      <c r="S77" s="80"/>
      <c r="T77" s="80"/>
      <c r="U77" s="80"/>
      <c r="V77" s="80"/>
      <c r="W77" s="80"/>
      <c r="X77" s="80"/>
      <c r="Y77" s="80"/>
      <c r="Z77" s="80"/>
      <c r="AA77" s="80"/>
      <c r="AB77" s="80"/>
      <c r="AC77" s="80"/>
    </row>
    <row r="78" spans="1:29" ht="15.5">
      <c r="A78" s="80"/>
      <c r="B78" s="80"/>
      <c r="C78" s="80"/>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row>
    <row r="79" spans="1:29" ht="15.5">
      <c r="A79" s="80"/>
      <c r="B79" s="80"/>
      <c r="C79" s="80"/>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row>
    <row r="80" spans="1:29" ht="15.5">
      <c r="A80" s="80"/>
      <c r="B80" s="80"/>
      <c r="C80" s="80"/>
      <c r="D80" s="80"/>
      <c r="E80" s="80"/>
      <c r="F80" s="80"/>
      <c r="G80" s="80"/>
      <c r="H80" s="80"/>
      <c r="I80" s="80"/>
      <c r="J80" s="80"/>
      <c r="K80" s="80"/>
      <c r="L80" s="80"/>
      <c r="M80" s="80"/>
      <c r="N80" s="80"/>
      <c r="O80" s="80"/>
      <c r="P80" s="80"/>
      <c r="Q80" s="80"/>
      <c r="R80" s="80"/>
      <c r="S80" s="80"/>
      <c r="T80" s="80"/>
      <c r="U80" s="80"/>
      <c r="V80" s="80"/>
      <c r="W80" s="80"/>
      <c r="X80" s="80"/>
      <c r="Y80" s="80"/>
      <c r="Z80" s="80"/>
      <c r="AA80" s="80"/>
      <c r="AB80" s="80"/>
      <c r="AC80" s="80"/>
    </row>
    <row r="81" spans="1:29" ht="15.5">
      <c r="A81" s="80"/>
      <c r="B81" s="80"/>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row>
    <row r="82" spans="1:29" ht="15.5">
      <c r="A82" s="80"/>
      <c r="B82" s="80"/>
      <c r="C82" s="80"/>
      <c r="D82" s="80"/>
      <c r="E82" s="80"/>
      <c r="F82" s="80"/>
      <c r="G82" s="80"/>
      <c r="H82" s="80"/>
      <c r="I82" s="80"/>
      <c r="J82" s="80"/>
      <c r="K82" s="80"/>
      <c r="L82" s="80"/>
      <c r="M82" s="80"/>
      <c r="N82" s="80"/>
      <c r="O82" s="80"/>
      <c r="P82" s="80"/>
      <c r="Q82" s="80"/>
      <c r="R82" s="80"/>
      <c r="S82" s="80"/>
      <c r="T82" s="80"/>
      <c r="U82" s="80"/>
      <c r="V82" s="80"/>
      <c r="W82" s="80"/>
      <c r="X82" s="80"/>
      <c r="Y82" s="80"/>
      <c r="Z82" s="80"/>
      <c r="AA82" s="80"/>
      <c r="AB82" s="80"/>
      <c r="AC82" s="80"/>
    </row>
    <row r="83" spans="1:29" ht="15.5">
      <c r="A83" s="80"/>
      <c r="B83" s="80"/>
      <c r="C83" s="80"/>
      <c r="D83" s="80"/>
      <c r="E83" s="80"/>
      <c r="F83" s="80"/>
      <c r="G83" s="80"/>
      <c r="H83" s="80"/>
      <c r="I83" s="80"/>
      <c r="J83" s="80"/>
      <c r="K83" s="80"/>
      <c r="L83" s="80"/>
      <c r="M83" s="80"/>
      <c r="N83" s="80"/>
      <c r="O83" s="80"/>
      <c r="P83" s="80"/>
      <c r="Q83" s="80"/>
      <c r="R83" s="80"/>
      <c r="S83" s="80"/>
      <c r="T83" s="80"/>
      <c r="U83" s="80"/>
      <c r="V83" s="80"/>
      <c r="W83" s="80"/>
      <c r="X83" s="80"/>
      <c r="Y83" s="80"/>
      <c r="Z83" s="80"/>
      <c r="AA83" s="80"/>
      <c r="AB83" s="80"/>
      <c r="AC83" s="80"/>
    </row>
    <row r="84" spans="1:29" ht="15.5">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row>
    <row r="85" spans="1:29" ht="15.5">
      <c r="A85" s="80"/>
      <c r="B85" s="80"/>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row>
    <row r="86" spans="1:29" ht="15.5">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row>
    <row r="87" spans="1:29" ht="15.5">
      <c r="A87" s="80"/>
      <c r="B87" s="80"/>
      <c r="C87" s="80"/>
      <c r="D87" s="80"/>
      <c r="E87" s="80"/>
      <c r="F87" s="80"/>
      <c r="G87" s="80"/>
      <c r="H87" s="80"/>
      <c r="I87" s="80"/>
      <c r="J87" s="80"/>
      <c r="K87" s="80"/>
      <c r="L87" s="80"/>
      <c r="M87" s="80"/>
      <c r="N87" s="80"/>
      <c r="O87" s="80"/>
      <c r="P87" s="80"/>
      <c r="Q87" s="80"/>
      <c r="R87" s="80"/>
      <c r="S87" s="80"/>
      <c r="T87" s="80"/>
      <c r="U87" s="80"/>
      <c r="V87" s="80"/>
      <c r="W87" s="80"/>
      <c r="X87" s="80"/>
      <c r="Y87" s="80"/>
      <c r="Z87" s="80"/>
      <c r="AA87" s="80"/>
      <c r="AB87" s="80"/>
      <c r="AC87" s="80"/>
    </row>
    <row r="88" spans="1:29" ht="15.5">
      <c r="A88" s="80"/>
      <c r="B88" s="80"/>
      <c r="C88" s="80"/>
      <c r="D88" s="80"/>
      <c r="E88" s="80"/>
      <c r="F88" s="80"/>
      <c r="G88" s="80"/>
      <c r="H88" s="80"/>
      <c r="I88" s="80"/>
      <c r="J88" s="80"/>
      <c r="K88" s="80"/>
      <c r="L88" s="80"/>
      <c r="M88" s="80"/>
      <c r="N88" s="80"/>
      <c r="O88" s="80"/>
      <c r="P88" s="80"/>
      <c r="Q88" s="80"/>
      <c r="R88" s="80"/>
      <c r="S88" s="80"/>
      <c r="T88" s="80"/>
      <c r="U88" s="80"/>
      <c r="V88" s="80"/>
      <c r="W88" s="80"/>
      <c r="X88" s="80"/>
      <c r="Y88" s="80"/>
      <c r="Z88" s="80"/>
      <c r="AA88" s="80"/>
      <c r="AB88" s="80"/>
      <c r="AC88" s="80"/>
    </row>
    <row r="89" spans="1:29" ht="15.5">
      <c r="A89" s="80"/>
      <c r="B89" s="80"/>
      <c r="C89" s="80"/>
      <c r="D89" s="80"/>
      <c r="E89" s="80"/>
      <c r="F89" s="80"/>
      <c r="G89" s="80"/>
      <c r="H89" s="80"/>
      <c r="I89" s="80"/>
      <c r="J89" s="80"/>
      <c r="K89" s="80"/>
      <c r="L89" s="80"/>
      <c r="M89" s="80"/>
      <c r="N89" s="80"/>
      <c r="O89" s="80"/>
      <c r="P89" s="80"/>
      <c r="Q89" s="80"/>
      <c r="R89" s="80"/>
      <c r="S89" s="80"/>
      <c r="T89" s="80"/>
      <c r="U89" s="80"/>
      <c r="V89" s="80"/>
      <c r="W89" s="80"/>
      <c r="X89" s="80"/>
      <c r="Y89" s="80"/>
      <c r="Z89" s="80"/>
      <c r="AA89" s="80"/>
      <c r="AB89" s="80"/>
      <c r="AC89" s="80"/>
    </row>
    <row r="90" spans="1:29" ht="15.5">
      <c r="A90" s="80"/>
      <c r="B90" s="80"/>
      <c r="C90" s="80"/>
      <c r="D90" s="80"/>
      <c r="E90" s="80"/>
      <c r="F90" s="80"/>
      <c r="G90" s="80"/>
      <c r="H90" s="80"/>
      <c r="I90" s="80"/>
      <c r="J90" s="80"/>
      <c r="K90" s="80"/>
      <c r="L90" s="80"/>
      <c r="M90" s="80"/>
      <c r="N90" s="80"/>
      <c r="O90" s="80"/>
      <c r="P90" s="80"/>
      <c r="Q90" s="80"/>
      <c r="R90" s="80"/>
      <c r="S90" s="80"/>
      <c r="T90" s="80"/>
      <c r="U90" s="80"/>
      <c r="V90" s="80"/>
      <c r="W90" s="80"/>
      <c r="X90" s="80"/>
      <c r="Y90" s="80"/>
      <c r="Z90" s="80"/>
      <c r="AA90" s="80"/>
      <c r="AB90" s="80"/>
      <c r="AC90" s="80"/>
    </row>
    <row r="91" spans="1:29" ht="15.5">
      <c r="A91" s="80"/>
      <c r="B91" s="80"/>
      <c r="C91" s="80"/>
      <c r="D91" s="80"/>
      <c r="E91" s="80"/>
      <c r="F91" s="80"/>
      <c r="G91" s="80"/>
      <c r="H91" s="80"/>
      <c r="I91" s="80"/>
      <c r="J91" s="80"/>
      <c r="K91" s="80"/>
      <c r="L91" s="80"/>
      <c r="M91" s="80"/>
      <c r="N91" s="80"/>
      <c r="O91" s="80"/>
      <c r="P91" s="80"/>
      <c r="Q91" s="80"/>
      <c r="R91" s="80"/>
      <c r="S91" s="80"/>
      <c r="T91" s="80"/>
      <c r="U91" s="80"/>
      <c r="V91" s="80"/>
      <c r="W91" s="80"/>
      <c r="X91" s="80"/>
      <c r="Y91" s="80"/>
      <c r="Z91" s="80"/>
      <c r="AA91" s="80"/>
      <c r="AB91" s="80"/>
      <c r="AC91" s="80"/>
    </row>
    <row r="92" spans="1:29" ht="15.5">
      <c r="A92" s="80"/>
      <c r="B92" s="80"/>
      <c r="C92" s="80"/>
      <c r="D92" s="80"/>
      <c r="E92" s="80"/>
      <c r="F92" s="80"/>
      <c r="G92" s="80"/>
      <c r="H92" s="80"/>
      <c r="I92" s="80"/>
      <c r="J92" s="80"/>
      <c r="K92" s="80"/>
      <c r="L92" s="80"/>
      <c r="M92" s="80"/>
      <c r="N92" s="80"/>
      <c r="O92" s="80"/>
      <c r="P92" s="80"/>
      <c r="Q92" s="80"/>
      <c r="R92" s="80"/>
      <c r="S92" s="80"/>
      <c r="T92" s="80"/>
      <c r="U92" s="80"/>
      <c r="V92" s="80"/>
      <c r="W92" s="80"/>
      <c r="X92" s="80"/>
      <c r="Y92" s="80"/>
      <c r="Z92" s="80"/>
      <c r="AA92" s="80"/>
      <c r="AB92" s="80"/>
      <c r="AC92" s="80"/>
    </row>
    <row r="93" spans="1:29" ht="15.5">
      <c r="A93" s="80"/>
      <c r="B93" s="80"/>
      <c r="C93" s="80"/>
      <c r="D93" s="80"/>
      <c r="E93" s="80"/>
      <c r="F93" s="80"/>
      <c r="G93" s="80"/>
      <c r="H93" s="80"/>
      <c r="I93" s="80"/>
      <c r="J93" s="80"/>
      <c r="K93" s="80"/>
      <c r="L93" s="80"/>
      <c r="M93" s="80"/>
      <c r="N93" s="80"/>
      <c r="O93" s="80"/>
      <c r="P93" s="80"/>
      <c r="Q93" s="80"/>
      <c r="R93" s="80"/>
      <c r="S93" s="80"/>
      <c r="T93" s="80"/>
      <c r="U93" s="80"/>
      <c r="V93" s="80"/>
      <c r="W93" s="80"/>
      <c r="X93" s="80"/>
      <c r="Y93" s="80"/>
      <c r="Z93" s="80"/>
      <c r="AA93" s="80"/>
      <c r="AB93" s="80"/>
      <c r="AC93" s="80"/>
    </row>
    <row r="94" spans="1:29" ht="15.5">
      <c r="A94" s="80"/>
      <c r="B94" s="80"/>
      <c r="C94" s="80"/>
      <c r="D94" s="80"/>
      <c r="E94" s="80"/>
      <c r="F94" s="80"/>
      <c r="G94" s="80"/>
      <c r="H94" s="80"/>
      <c r="I94" s="80"/>
      <c r="J94" s="80"/>
      <c r="K94" s="80"/>
      <c r="L94" s="80"/>
      <c r="M94" s="80"/>
      <c r="N94" s="80"/>
      <c r="O94" s="80"/>
      <c r="P94" s="80"/>
      <c r="Q94" s="80"/>
      <c r="R94" s="80"/>
      <c r="S94" s="80"/>
      <c r="T94" s="80"/>
      <c r="U94" s="80"/>
      <c r="V94" s="80"/>
      <c r="W94" s="80"/>
      <c r="X94" s="80"/>
      <c r="Y94" s="80"/>
      <c r="Z94" s="80"/>
      <c r="AA94" s="80"/>
      <c r="AB94" s="80"/>
      <c r="AC94" s="80"/>
    </row>
    <row r="95" spans="1:29" ht="15.5">
      <c r="A95" s="80"/>
      <c r="B95" s="80"/>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row>
    <row r="96" spans="1:29" ht="15.5">
      <c r="A96" s="80"/>
      <c r="B96" s="80"/>
      <c r="C96" s="80"/>
      <c r="D96" s="80"/>
      <c r="E96" s="80"/>
      <c r="F96" s="80"/>
      <c r="G96" s="80"/>
      <c r="H96" s="80"/>
      <c r="I96" s="80"/>
      <c r="J96" s="80"/>
      <c r="K96" s="80"/>
      <c r="L96" s="80"/>
      <c r="M96" s="80"/>
      <c r="N96" s="80"/>
      <c r="O96" s="80"/>
      <c r="P96" s="80"/>
      <c r="Q96" s="80"/>
      <c r="R96" s="80"/>
      <c r="S96" s="80"/>
      <c r="T96" s="80"/>
      <c r="U96" s="80"/>
      <c r="V96" s="80"/>
      <c r="W96" s="80"/>
      <c r="X96" s="80"/>
      <c r="Y96" s="80"/>
      <c r="Z96" s="80"/>
      <c r="AA96" s="80"/>
      <c r="AB96" s="80"/>
      <c r="AC96" s="80"/>
    </row>
    <row r="97" ht="15.5"/>
    <row r="98" ht="15.5"/>
    <row r="99" ht="15.5"/>
    <row r="100" ht="15.5"/>
    <row r="101" ht="15.5"/>
    <row r="102" ht="15.5"/>
    <row r="103" ht="15.5"/>
    <row r="104" ht="15.5"/>
    <row r="105" ht="15.5"/>
    <row r="106" ht="15.5"/>
    <row r="107" ht="15.5"/>
  </sheetData>
  <sheetProtection algorithmName="SHA-512" hashValue="Wtwtu4frfx0I63mYCw23v1F0vPzECjuh03BtWy1LpoggBPxItzq247243KOdsCXpeZ6w1lZ9GVr0wcIEtjchJA==" saltValue="6Gq5qy5UDH29RvcjfPQvpg==" spinCount="100000" sheet="1" objects="1" scenarios="1"/>
  <mergeCells count="6">
    <mergeCell ref="C14:C18"/>
    <mergeCell ref="C8:C13"/>
    <mergeCell ref="C2:C7"/>
    <mergeCell ref="AA2:AA7"/>
    <mergeCell ref="AA8:AA13"/>
    <mergeCell ref="AA14:AA18"/>
  </mergeCells>
  <conditionalFormatting sqref="I6:I7">
    <cfRule type="cellIs" dxfId="44" priority="13" operator="equal">
      <formula>"[Select]"</formula>
    </cfRule>
    <cfRule type="cellIs" dxfId="43" priority="14" operator="equal">
      <formula>"Optimal"</formula>
    </cfRule>
    <cfRule type="cellIs" dxfId="42" priority="15" operator="equal">
      <formula>"Adequate"</formula>
    </cfRule>
    <cfRule type="cellIs" dxfId="41" priority="16" operator="equal">
      <formula>"Inadequate"</formula>
    </cfRule>
  </conditionalFormatting>
  <conditionalFormatting sqref="I12:I13">
    <cfRule type="cellIs" dxfId="40" priority="7" operator="equal">
      <formula>"[Select]"</formula>
    </cfRule>
    <cfRule type="cellIs" dxfId="39" priority="8" operator="equal">
      <formula>"Optimal"</formula>
    </cfRule>
    <cfRule type="cellIs" dxfId="38" priority="9" operator="equal">
      <formula>"Adequate"</formula>
    </cfRule>
    <cfRule type="cellIs" dxfId="37" priority="10" operator="equal">
      <formula>"Inadequate"</formula>
    </cfRule>
  </conditionalFormatting>
  <conditionalFormatting sqref="I17:I18">
    <cfRule type="cellIs" dxfId="36" priority="1" operator="equal">
      <formula>"[Select]"</formula>
    </cfRule>
    <cfRule type="cellIs" dxfId="35" priority="2" operator="equal">
      <formula>"Optimal"</formula>
    </cfRule>
    <cfRule type="cellIs" dxfId="34" priority="3" operator="equal">
      <formula>"Adequate"</formula>
    </cfRule>
    <cfRule type="cellIs" dxfId="33" priority="4" operator="equal">
      <formula>"Inadequate"</formula>
    </cfRule>
  </conditionalFormatting>
  <conditionalFormatting sqref="J2:J18">
    <cfRule type="expression" dxfId="32" priority="6">
      <formula>O2=TRUE</formula>
    </cfRule>
  </conditionalFormatting>
  <conditionalFormatting sqref="K2:N18">
    <cfRule type="expression" dxfId="31" priority="5">
      <formula>Q2=TRUE</formula>
    </cfRule>
  </conditionalFormatting>
  <dataValidations count="3">
    <dataValidation type="list" allowBlank="1" showInputMessage="1" showErrorMessage="1" sqref="J2:K18" xr:uid="{0AFA8F94-16A9-42B8-8598-00BF855AB834}">
      <formula1>$AH$2:$AI$2</formula1>
    </dataValidation>
    <dataValidation type="list" allowBlank="1" showInputMessage="1" showErrorMessage="1" sqref="L2:L18" xr:uid="{44C42881-0619-4A51-B23B-243B5AB57848}">
      <formula1>$AH$4:$AL$4</formula1>
    </dataValidation>
    <dataValidation type="list" showInputMessage="1" showErrorMessage="1" sqref="I6:I7 I12:I13 I17:I18" xr:uid="{45C005EE-B3AF-4E66-AD36-79E33BEBD36F}">
      <formula1>"[Select],Inadequate,Adequate,Optimal"</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7BBBF-58C0-46A4-B841-AB6657DD8CFC}">
  <dimension ref="A1:BX41"/>
  <sheetViews>
    <sheetView zoomScaleNormal="100" workbookViewId="0">
      <pane ySplit="3" topLeftCell="A8" activePane="bottomLeft" state="frozen"/>
      <selection pane="bottomLeft" activeCell="A4" sqref="A4"/>
    </sheetView>
  </sheetViews>
  <sheetFormatPr defaultRowHeight="15.5"/>
  <cols>
    <col min="1" max="1" width="4.3046875" bestFit="1" customWidth="1"/>
    <col min="2" max="2" width="31.07421875" customWidth="1"/>
    <col min="3" max="3" width="11.3046875" customWidth="1"/>
    <col min="4" max="11" width="76.07421875" hidden="1" customWidth="1"/>
    <col min="12" max="12" width="23.4609375" hidden="1" customWidth="1"/>
    <col min="13" max="13" width="12.23046875" hidden="1" customWidth="1"/>
    <col min="14" max="15" width="24.69140625" customWidth="1"/>
    <col min="16" max="17" width="10.69140625" customWidth="1"/>
    <col min="18" max="18" width="13.69140625" customWidth="1"/>
    <col min="19" max="20" width="23" customWidth="1"/>
    <col min="21" max="38" width="45.07421875" hidden="1" customWidth="1"/>
    <col min="39" max="75" width="9.23046875" hidden="1" customWidth="1"/>
    <col min="76" max="76" width="0" hidden="1" customWidth="1"/>
  </cols>
  <sheetData>
    <row r="1" spans="1:76" ht="28">
      <c r="A1" s="117" t="s">
        <v>575</v>
      </c>
      <c r="B1" s="117"/>
      <c r="C1" s="118"/>
      <c r="D1" s="118"/>
      <c r="E1" s="118"/>
      <c r="F1" s="118"/>
      <c r="G1" s="118"/>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row>
    <row r="2" spans="1:76">
      <c r="AD2" t="s">
        <v>576</v>
      </c>
    </row>
    <row r="3" spans="1:76" ht="31">
      <c r="A3" s="173" t="s">
        <v>577</v>
      </c>
      <c r="B3" s="173" t="s">
        <v>13</v>
      </c>
      <c r="C3" s="173" t="s">
        <v>12</v>
      </c>
      <c r="D3" s="174"/>
      <c r="E3" s="174" t="s">
        <v>578</v>
      </c>
      <c r="F3" s="174" t="s">
        <v>579</v>
      </c>
      <c r="G3" s="174" t="s">
        <v>580</v>
      </c>
      <c r="H3" s="174" t="s">
        <v>581</v>
      </c>
      <c r="I3" s="174" t="s">
        <v>582</v>
      </c>
      <c r="J3" s="174" t="s">
        <v>583</v>
      </c>
      <c r="K3" s="174" t="s">
        <v>18</v>
      </c>
      <c r="L3" s="174" t="s">
        <v>584</v>
      </c>
      <c r="M3" s="174" t="s">
        <v>20</v>
      </c>
      <c r="N3" s="173" t="s">
        <v>580</v>
      </c>
      <c r="O3" s="173" t="s">
        <v>581</v>
      </c>
      <c r="P3" s="173" t="s">
        <v>582</v>
      </c>
      <c r="Q3" s="173" t="s">
        <v>583</v>
      </c>
      <c r="R3" s="173" t="s">
        <v>18</v>
      </c>
      <c r="S3" s="173" t="s">
        <v>584</v>
      </c>
      <c r="T3" s="175" t="s">
        <v>20</v>
      </c>
      <c r="U3" s="162" t="s">
        <v>582</v>
      </c>
      <c r="V3" s="162" t="s">
        <v>585</v>
      </c>
      <c r="W3" s="162" t="s">
        <v>586</v>
      </c>
      <c r="X3" s="162" t="s">
        <v>587</v>
      </c>
      <c r="Y3" s="162" t="s">
        <v>588</v>
      </c>
      <c r="Z3" s="162" t="s">
        <v>589</v>
      </c>
      <c r="AA3" s="162" t="s">
        <v>590</v>
      </c>
      <c r="AB3" s="162" t="s">
        <v>591</v>
      </c>
      <c r="AC3" s="162"/>
      <c r="AD3" s="162"/>
      <c r="AE3" s="162"/>
      <c r="AF3" s="162"/>
      <c r="AG3" s="162"/>
      <c r="AH3" s="162"/>
      <c r="AI3" s="162"/>
      <c r="AJ3" s="162"/>
      <c r="AK3" s="162"/>
      <c r="AL3" s="162"/>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t="s">
        <v>592</v>
      </c>
    </row>
    <row r="4" spans="1:76" ht="124">
      <c r="A4" s="119" t="s">
        <v>33</v>
      </c>
      <c r="B4" s="120" t="s">
        <v>35</v>
      </c>
      <c r="C4" s="120" t="str" cm="1">
        <f t="array" ref="C4">INDEX($AS$4:$AS$9,MATCH(_xlfn.BYROW(A4,_xlfn.LAMBDA(_xlpm.x,LEFT(_xlpm.x,MATCH(TRUE,ISNUMBER(--MID(_xlpm.x,_xlfn.SEQUENCE(LEN(_xlpm.x)),1)),0)-1))),$AR$4:$AR$9,0))</f>
        <v>Governance</v>
      </c>
      <c r="D4" s="119" t="str">
        <f>A4&amp;"Yes"</f>
        <v>G1Yes</v>
      </c>
      <c r="E4" s="119" t="e">
        <f>MATCH(D4,Governance!$G$2:$G$400,0)</f>
        <v>#N/A</v>
      </c>
      <c r="F4" s="119" t="e">
        <f>MATCH(D4,Governance!$H$2:$H$400,0)</f>
        <v>#N/A</v>
      </c>
      <c r="G4" s="120" t="e" cm="1">
        <f t="array" ref="G4">INDEX(Governance!$F$2:$F$400,'Consolidated responses'!E4)</f>
        <v>#N/A</v>
      </c>
      <c r="H4" s="120" t="e" cm="1">
        <f t="array" ref="H4">INDEX(Governance!$F$2:$F$400,'Consolidated responses'!F4)</f>
        <v>#N/A</v>
      </c>
      <c r="I4" s="120" t="e" cm="1">
        <f t="array" ref="I4">INDEX(Governance!$I$2:$I$400,'Consolidated responses'!E4)</f>
        <v>#N/A</v>
      </c>
      <c r="J4" s="120" t="e" cm="1">
        <f t="array" ref="J4">INDEX(Governance!$I$2:$I$400,'Consolidated responses'!F4)</f>
        <v>#N/A</v>
      </c>
      <c r="K4" s="120" t="e" cm="1">
        <f t="array" ref="K4">INDEX(Governance!$L$2:$L$400,'Consolidated responses'!F4)</f>
        <v>#N/A</v>
      </c>
      <c r="L4" s="120" t="e" cm="1">
        <f t="array" ref="L4">INDEX(Governance!$M$2:$M$400,'Consolidated responses'!F4)</f>
        <v>#N/A</v>
      </c>
      <c r="M4" s="120" t="str">
        <f>_xlfn.TEXTJOIN(CHAR(10),TRUE,Governance!N2:N8)</f>
        <v/>
      </c>
      <c r="N4" s="120" t="str">
        <f>IFERROR(IF(G4=0,"-",G4),"-")</f>
        <v>-</v>
      </c>
      <c r="O4" s="120" t="str">
        <f t="shared" ref="O4:O41" si="0">IFERROR(IF(H4=0,"-",H4),"-")</f>
        <v>-</v>
      </c>
      <c r="P4" s="124" t="str">
        <f t="shared" ref="P4:P41" si="1">IFERROR(IF(I4=0,"-",I4),"-")</f>
        <v>-</v>
      </c>
      <c r="Q4" s="124" t="str">
        <f t="shared" ref="Q4:Q41" si="2">IFERROR(IF(J4=0,"-",J4),"-")</f>
        <v>-</v>
      </c>
      <c r="R4" s="120" t="str">
        <f t="shared" ref="R4:R41" si="3">IFERROR(IF(K4=0,"-",K4),"-")</f>
        <v>-</v>
      </c>
      <c r="S4" s="120" t="str">
        <f t="shared" ref="S4:S41" si="4">IFERROR(IF(L4=0,"-",L4),"-")</f>
        <v>-</v>
      </c>
      <c r="T4" s="120" t="str">
        <f>IF(IFERROR(M4,"")="","-",M4)</f>
        <v>-</v>
      </c>
      <c r="U4" s="120" t="str">
        <f>P4</f>
        <v>-</v>
      </c>
      <c r="V4" s="120" t="str">
        <f>IF(R4="Next Year",Q4,P4)</f>
        <v>-</v>
      </c>
      <c r="W4" s="120" t="str">
        <f>IF(R4="Next Two Years",Q4,V4)</f>
        <v>-</v>
      </c>
      <c r="X4" s="120" t="str">
        <f>IF(R4="Long Term",Q4,W4)</f>
        <v>-</v>
      </c>
      <c r="Y4" s="13" t="e">
        <f>(IF(U4="Inadequate",1,IF(U4="Adequate",3,IF(U4="Optimal ",5,NA()))))</f>
        <v>#N/A</v>
      </c>
      <c r="Z4" s="13" t="e">
        <f>(IF(V4="Inadequate",1,IF(V4="Adequate",3,IF(V4="Optimal ",5,NA()))))</f>
        <v>#N/A</v>
      </c>
      <c r="AA4" s="13" t="e">
        <f>(IF(W4="Inadequate",1,IF(W4="Adequate",3,IF(W4="Optimal ",5,NA()))))</f>
        <v>#N/A</v>
      </c>
      <c r="AB4" s="13" t="e">
        <f>(IF(X4="Inadequate",1,IF(X4="Adequate",3,IF(X4="Optimal ",5,NA()))))</f>
        <v>#N/A</v>
      </c>
      <c r="AC4" s="13"/>
      <c r="AD4" s="13" t="str" cm="1">
        <f t="array" ref="AD4:AD41">A4:A41</f>
        <v>G1</v>
      </c>
      <c r="AE4" s="13" t="str" cm="1">
        <f t="array" ref="AE4:AE41">C4:C41</f>
        <v>Governance</v>
      </c>
      <c r="AF4" s="13" t="str" cm="1">
        <f t="array" ref="AF4:AF41">B4:B41</f>
        <v>If you use Microsoft 365, do you have a committee or board to oversee the use, architecture and configuration of your Microsoft 365 tenant?  (NB, this is especially important if your Microsoft 365 tenant is shared by multiple organisations)</v>
      </c>
      <c r="AG4" s="13" t="str" cm="1">
        <f t="array" ref="AG4:AG41">N4:N41</f>
        <v>-</v>
      </c>
      <c r="AH4" s="13" t="str" cm="1">
        <f t="array" ref="AH4:AH41">O4:O41</f>
        <v>-</v>
      </c>
      <c r="AI4" s="13" t="str" cm="1">
        <f t="array" ref="AI4:AI41">P4:P41</f>
        <v>-</v>
      </c>
      <c r="AJ4" s="13" t="str" cm="1">
        <f t="array" ref="AJ4:AJ41">Q4:Q41</f>
        <v>-</v>
      </c>
      <c r="AK4" s="13" t="str" cm="1">
        <f t="array" ref="AK4:AK41">R4:R41</f>
        <v>-</v>
      </c>
      <c r="AL4" s="13" t="str" cm="1">
        <f t="array" ref="AL4:AL41">T4:T41</f>
        <v>-</v>
      </c>
      <c r="AN4">
        <v>1</v>
      </c>
      <c r="AR4" t="s">
        <v>593</v>
      </c>
      <c r="AS4" t="s">
        <v>594</v>
      </c>
      <c r="AY4" s="123" t="e" cm="1" vm="1">
        <f t="array" ref="AY4">_xlfn._xlws.FILTER(AD4:AK41,
    (P4:P41="Inadequate")
    *
    (
        (Q4:Q41="Inadequate")
        +
        (Q4:Q41="-")
        +
        (
            (R4:R41&lt;&gt;"Next year")
            *
            (R4:R41&lt;&gt;"Next two years")
        )
    )
    +
    (P4:P41="n/a")
    *
    (Q4:Q41="Inadequate")
)</f>
        <v>#VALUE!</v>
      </c>
    </row>
    <row r="5" spans="1:76" ht="46.5">
      <c r="A5" s="119" t="s">
        <v>58</v>
      </c>
      <c r="B5" s="120" t="s">
        <v>59</v>
      </c>
      <c r="C5" s="120" t="str" cm="1">
        <f t="array" ref="C5">INDEX($AS$4:$AS$9,MATCH(_xlfn.BYROW(A5,_xlfn.LAMBDA(_xlpm.x,LEFT(_xlpm.x,MATCH(TRUE,ISNUMBER(--MID(_xlpm.x,_xlfn.SEQUENCE(LEN(_xlpm.x)),1)),0)-1))),$AR$4:$AR$9,0))</f>
        <v>Governance</v>
      </c>
      <c r="D5" s="119" t="str">
        <f t="shared" ref="D5:D8" si="5">A5&amp;"Yes"</f>
        <v>G2Yes</v>
      </c>
      <c r="E5" s="119" t="e">
        <f>MATCH(D5,Governance!$G$2:$G$400,0)</f>
        <v>#N/A</v>
      </c>
      <c r="F5" s="119" t="e">
        <f>MATCH(D5,Governance!$H$2:$H$400,0)</f>
        <v>#N/A</v>
      </c>
      <c r="G5" s="120" t="e" cm="1">
        <f t="array" ref="G5">INDEX(Governance!$F$2:$F$400,'Consolidated responses'!E5)</f>
        <v>#N/A</v>
      </c>
      <c r="H5" s="120" t="e" cm="1">
        <f t="array" ref="H5">INDEX(Governance!$F$2:$F$400,'Consolidated responses'!F5)</f>
        <v>#N/A</v>
      </c>
      <c r="I5" s="120" t="e" cm="1">
        <f t="array" ref="I5">INDEX(Governance!$I$2:$I$400,'Consolidated responses'!E5)</f>
        <v>#N/A</v>
      </c>
      <c r="J5" s="120" t="e" cm="1">
        <f t="array" ref="J5">INDEX(Governance!$I$2:$I$400,'Consolidated responses'!F5)</f>
        <v>#N/A</v>
      </c>
      <c r="K5" s="120" t="e" cm="1">
        <f t="array" ref="K5">INDEX(Governance!$L$2:$L$400,'Consolidated responses'!F5)</f>
        <v>#N/A</v>
      </c>
      <c r="L5" s="120" t="e" cm="1">
        <f t="array" ref="L5">INDEX(Governance!$M$2:$M$400,'Consolidated responses'!F5)</f>
        <v>#N/A</v>
      </c>
      <c r="M5" s="120" t="str">
        <f>_xlfn.TEXTJOIN(CHAR(10),TRUE,Governance!N9:N17)</f>
        <v/>
      </c>
      <c r="N5" s="120" t="str">
        <f t="shared" ref="N5:N41" si="6">IFERROR(IF(G5=0,"-",G5),"-")</f>
        <v>-</v>
      </c>
      <c r="O5" s="120" t="str">
        <f t="shared" si="0"/>
        <v>-</v>
      </c>
      <c r="P5" s="124" t="str">
        <f t="shared" si="1"/>
        <v>-</v>
      </c>
      <c r="Q5" s="124" t="str">
        <f t="shared" si="2"/>
        <v>-</v>
      </c>
      <c r="R5" s="120" t="str">
        <f t="shared" si="3"/>
        <v>-</v>
      </c>
      <c r="S5" s="120" t="str">
        <f t="shared" si="4"/>
        <v>-</v>
      </c>
      <c r="T5" s="120" t="str">
        <f t="shared" ref="T5:T41" si="7">IF(IFERROR(M5,"")="","-",M5)</f>
        <v>-</v>
      </c>
      <c r="U5" s="120" t="str">
        <f t="shared" ref="U5:U41" si="8">P5</f>
        <v>-</v>
      </c>
      <c r="V5" s="120" t="str">
        <f t="shared" ref="V5:V41" si="9">IF(R5="Next Year",Q5,P5)</f>
        <v>-</v>
      </c>
      <c r="W5" s="120" t="str">
        <f t="shared" ref="W5:W41" si="10">IF(R5="Next Two Years",Q5,V5)</f>
        <v>-</v>
      </c>
      <c r="X5" s="120" t="str">
        <f t="shared" ref="X5:X41" si="11">IF(R5="Long Term",Q5,W5)</f>
        <v>-</v>
      </c>
      <c r="Y5" s="13" t="e">
        <f t="shared" ref="Y5:Y41" si="12">(IF(U5="Inadequate",1,IF(U5="Adequate",3,IF(U5="Optimal ",5,NA()))))</f>
        <v>#N/A</v>
      </c>
      <c r="Z5" s="13" t="e">
        <f t="shared" ref="Z5:Z41" si="13">(IF(V5="Inadequate",1,IF(V5="Adequate",3,IF(V5="Optimal ",5,NA()))))</f>
        <v>#N/A</v>
      </c>
      <c r="AA5" s="13" t="e">
        <f t="shared" ref="AA5:AA41" si="14">(IF(W5="Inadequate",1,IF(W5="Adequate",3,IF(W5="Optimal ",5,NA()))))</f>
        <v>#N/A</v>
      </c>
      <c r="AB5" s="13" t="e">
        <f t="shared" ref="AB5:AB41" si="15">(IF(X5="Inadequate",1,IF(X5="Adequate",3,IF(X5="Optimal ",5,NA()))))</f>
        <v>#N/A</v>
      </c>
      <c r="AC5" s="13"/>
      <c r="AD5" s="13" t="str">
        <v>G2</v>
      </c>
      <c r="AE5" s="13" t="str">
        <v>Governance</v>
      </c>
      <c r="AF5" s="13" t="str">
        <v xml:space="preserve">If you use OneDrive what happens to a user’s content when they leave your organisation? </v>
      </c>
      <c r="AG5" s="13" t="str">
        <v>-</v>
      </c>
      <c r="AH5" s="13" t="str">
        <v>-</v>
      </c>
      <c r="AI5" s="13" t="str">
        <v>-</v>
      </c>
      <c r="AJ5" s="13" t="str">
        <v>-</v>
      </c>
      <c r="AK5" s="13" t="str">
        <v>-</v>
      </c>
      <c r="AL5" s="13" t="str">
        <v>-</v>
      </c>
      <c r="AR5" t="s">
        <v>595</v>
      </c>
      <c r="AS5" t="s">
        <v>120</v>
      </c>
    </row>
    <row r="6" spans="1:76" ht="46.5">
      <c r="A6" s="119" t="s">
        <v>76</v>
      </c>
      <c r="B6" s="120" t="s">
        <v>77</v>
      </c>
      <c r="C6" s="120" t="str" cm="1">
        <f t="array" ref="C6">INDEX($AS$4:$AS$9,MATCH(_xlfn.BYROW(A6,_xlfn.LAMBDA(_xlpm.x,LEFT(_xlpm.x,MATCH(TRUE,ISNUMBER(--MID(_xlpm.x,_xlfn.SEQUENCE(LEN(_xlpm.x)),1)),0)-1))),$AR$4:$AR$9,0))</f>
        <v>Governance</v>
      </c>
      <c r="D6" s="119" t="str">
        <f t="shared" si="5"/>
        <v>G3Yes</v>
      </c>
      <c r="E6" s="119" t="e">
        <f>MATCH(D6,Governance!$G$2:$G$400,0)</f>
        <v>#N/A</v>
      </c>
      <c r="F6" s="119" t="e">
        <f>MATCH(D6,Governance!$H$2:$H$400,0)</f>
        <v>#N/A</v>
      </c>
      <c r="G6" s="120" t="e" cm="1">
        <f t="array" ref="G6">INDEX(Governance!$F$2:$F$400,'Consolidated responses'!E6)</f>
        <v>#N/A</v>
      </c>
      <c r="H6" s="120" t="e" cm="1">
        <f t="array" ref="H6">INDEX(Governance!$F$2:$F$400,'Consolidated responses'!F6)</f>
        <v>#N/A</v>
      </c>
      <c r="I6" s="120" t="e" cm="1">
        <f t="array" ref="I6">INDEX(Governance!$I$2:$I$400,'Consolidated responses'!E6)</f>
        <v>#N/A</v>
      </c>
      <c r="J6" s="120" t="e" cm="1">
        <f t="array" ref="J6">INDEX(Governance!$I$2:$I$400,'Consolidated responses'!F6)</f>
        <v>#N/A</v>
      </c>
      <c r="K6" s="120" t="e" cm="1">
        <f t="array" ref="K6">INDEX(Governance!$L$2:$L$400,'Consolidated responses'!F6)</f>
        <v>#N/A</v>
      </c>
      <c r="L6" s="120" t="e" cm="1">
        <f t="array" ref="L6">INDEX(Governance!$M$2:$M$400,'Consolidated responses'!F6)</f>
        <v>#N/A</v>
      </c>
      <c r="M6" s="120" t="str">
        <f>_xlfn.TEXTJOIN(CHAR(10),TRUE,Governance!N18:N26)</f>
        <v/>
      </c>
      <c r="N6" s="120" t="str">
        <f t="shared" si="6"/>
        <v>-</v>
      </c>
      <c r="O6" s="120" t="str">
        <f t="shared" si="0"/>
        <v>-</v>
      </c>
      <c r="P6" s="124" t="str">
        <f t="shared" si="1"/>
        <v>-</v>
      </c>
      <c r="Q6" s="124" t="str">
        <f t="shared" si="2"/>
        <v>-</v>
      </c>
      <c r="R6" s="120" t="str">
        <f t="shared" si="3"/>
        <v>-</v>
      </c>
      <c r="S6" s="120" t="str">
        <f t="shared" si="4"/>
        <v>-</v>
      </c>
      <c r="T6" s="120" t="str">
        <f t="shared" si="7"/>
        <v>-</v>
      </c>
      <c r="U6" s="120" t="str">
        <f t="shared" si="8"/>
        <v>-</v>
      </c>
      <c r="V6" s="120" t="str">
        <f t="shared" si="9"/>
        <v>-</v>
      </c>
      <c r="W6" s="120" t="str">
        <f t="shared" si="10"/>
        <v>-</v>
      </c>
      <c r="X6" s="120" t="str">
        <f t="shared" si="11"/>
        <v>-</v>
      </c>
      <c r="Y6" s="13" t="e">
        <f t="shared" si="12"/>
        <v>#N/A</v>
      </c>
      <c r="Z6" s="13" t="e">
        <f t="shared" si="13"/>
        <v>#N/A</v>
      </c>
      <c r="AA6" s="13" t="e">
        <f t="shared" si="14"/>
        <v>#N/A</v>
      </c>
      <c r="AB6" s="13" t="e">
        <f t="shared" si="15"/>
        <v>#N/A</v>
      </c>
      <c r="AC6" s="13"/>
      <c r="AD6" s="13" t="str">
        <v>G3</v>
      </c>
      <c r="AE6" s="13" t="str">
        <v>Governance</v>
      </c>
      <c r="AF6" s="13" t="str">
        <v xml:space="preserve">If you use Outlook, what happens to a user’s content when they leave your organisation? </v>
      </c>
      <c r="AG6" s="13" t="str">
        <v>-</v>
      </c>
      <c r="AH6" s="13" t="str">
        <v>-</v>
      </c>
      <c r="AI6" s="13" t="str">
        <v>-</v>
      </c>
      <c r="AJ6" s="13" t="str">
        <v>-</v>
      </c>
      <c r="AK6" s="13" t="str">
        <v>-</v>
      </c>
      <c r="AL6" s="13" t="str">
        <v>-</v>
      </c>
      <c r="AR6" t="s">
        <v>596</v>
      </c>
      <c r="AS6" t="s">
        <v>212</v>
      </c>
    </row>
    <row r="7" spans="1:76" ht="62">
      <c r="A7" s="119" t="s">
        <v>93</v>
      </c>
      <c r="B7" s="120" t="s">
        <v>94</v>
      </c>
      <c r="C7" s="120" t="str" cm="1">
        <f t="array" ref="C7">INDEX($AS$4:$AS$9,MATCH(_xlfn.BYROW(A7,_xlfn.LAMBDA(_xlpm.x,LEFT(_xlpm.x,MATCH(TRUE,ISNUMBER(--MID(_xlpm.x,_xlfn.SEQUENCE(LEN(_xlpm.x)),1)),0)-1))),$AR$4:$AR$9,0))</f>
        <v>Governance</v>
      </c>
      <c r="D7" s="119" t="str">
        <f t="shared" si="5"/>
        <v>G4Yes</v>
      </c>
      <c r="E7" s="119" t="e">
        <f>MATCH(D7,Governance!$G$2:$G$400,0)</f>
        <v>#N/A</v>
      </c>
      <c r="F7" s="119" t="e">
        <f>MATCH(D7,Governance!$H$2:$H$400,0)</f>
        <v>#N/A</v>
      </c>
      <c r="G7" s="120" t="e" cm="1">
        <f t="array" ref="G7">INDEX(Governance!$F$2:$F$400,'Consolidated responses'!E7)</f>
        <v>#N/A</v>
      </c>
      <c r="H7" s="120" t="e" cm="1">
        <f t="array" ref="H7">INDEX(Governance!$F$2:$F$400,'Consolidated responses'!F7)</f>
        <v>#N/A</v>
      </c>
      <c r="I7" s="120" t="e" cm="1">
        <f t="array" ref="I7">INDEX(Governance!$I$2:$I$400,'Consolidated responses'!E7)</f>
        <v>#N/A</v>
      </c>
      <c r="J7" s="120" t="e" cm="1">
        <f t="array" ref="J7">INDEX(Governance!$I$2:$I$400,'Consolidated responses'!F7)</f>
        <v>#N/A</v>
      </c>
      <c r="K7" s="120" t="e" cm="1">
        <f t="array" ref="K7">INDEX(Governance!$L$2:$L$400,'Consolidated responses'!F7)</f>
        <v>#N/A</v>
      </c>
      <c r="L7" s="120" t="e" cm="1">
        <f t="array" ref="L7">INDEX(Governance!$M$2:$M$400,'Consolidated responses'!F7)</f>
        <v>#N/A</v>
      </c>
      <c r="M7" s="120" t="str">
        <f>_xlfn.TEXTJOIN(CHAR(10),TRUE,Governance!N27:N33)</f>
        <v/>
      </c>
      <c r="N7" s="120" t="str">
        <f t="shared" si="6"/>
        <v>-</v>
      </c>
      <c r="O7" s="120" t="str">
        <f t="shared" si="0"/>
        <v>-</v>
      </c>
      <c r="P7" s="124" t="str">
        <f t="shared" si="1"/>
        <v>-</v>
      </c>
      <c r="Q7" s="124" t="str">
        <f t="shared" si="2"/>
        <v>-</v>
      </c>
      <c r="R7" s="120" t="str">
        <f t="shared" si="3"/>
        <v>-</v>
      </c>
      <c r="S7" s="120" t="str">
        <f t="shared" si="4"/>
        <v>-</v>
      </c>
      <c r="T7" s="120" t="str">
        <f t="shared" si="7"/>
        <v>-</v>
      </c>
      <c r="U7" s="120" t="str">
        <f t="shared" si="8"/>
        <v>-</v>
      </c>
      <c r="V7" s="120" t="str">
        <f t="shared" si="9"/>
        <v>-</v>
      </c>
      <c r="W7" s="120" t="str">
        <f t="shared" si="10"/>
        <v>-</v>
      </c>
      <c r="X7" s="120" t="str">
        <f t="shared" si="11"/>
        <v>-</v>
      </c>
      <c r="Y7" s="13" t="e">
        <f t="shared" si="12"/>
        <v>#N/A</v>
      </c>
      <c r="Z7" s="13" t="e">
        <f t="shared" si="13"/>
        <v>#N/A</v>
      </c>
      <c r="AA7" s="13" t="e">
        <f t="shared" si="14"/>
        <v>#N/A</v>
      </c>
      <c r="AB7" s="13" t="e">
        <f t="shared" si="15"/>
        <v>#N/A</v>
      </c>
      <c r="AC7" s="13"/>
      <c r="AD7" s="13" t="str">
        <v>G4</v>
      </c>
      <c r="AE7" s="13" t="str">
        <v>Governance</v>
      </c>
      <c r="AF7" s="13" t="str">
        <v>How do you ensure that content stored in Microsoft 365 is included in your response to Information Rights Requests?</v>
      </c>
      <c r="AG7" s="13" t="str">
        <v>-</v>
      </c>
      <c r="AH7" s="13" t="str">
        <v>-</v>
      </c>
      <c r="AI7" s="13" t="str">
        <v>-</v>
      </c>
      <c r="AJ7" s="13" t="str">
        <v>-</v>
      </c>
      <c r="AK7" s="13" t="str">
        <v>-</v>
      </c>
      <c r="AL7" s="13" t="str">
        <v>-</v>
      </c>
      <c r="AR7" t="s">
        <v>597</v>
      </c>
      <c r="AS7" t="s">
        <v>314</v>
      </c>
    </row>
    <row r="8" spans="1:76" ht="62">
      <c r="A8" s="119" t="s">
        <v>106</v>
      </c>
      <c r="B8" s="120" t="s">
        <v>107</v>
      </c>
      <c r="C8" s="120" t="str" cm="1">
        <f t="array" ref="C8">INDEX($AS$4:$AS$9,MATCH(_xlfn.BYROW(A8,_xlfn.LAMBDA(_xlpm.x,LEFT(_xlpm.x,MATCH(TRUE,ISNUMBER(--MID(_xlpm.x,_xlfn.SEQUENCE(LEN(_xlpm.x)),1)),0)-1))),$AR$4:$AR$9,0))</f>
        <v>Governance</v>
      </c>
      <c r="D8" s="119" t="str">
        <f t="shared" si="5"/>
        <v>G5Yes</v>
      </c>
      <c r="E8" s="119" t="e">
        <f>MATCH(D8,Governance!$G$2:$G$400,0)</f>
        <v>#N/A</v>
      </c>
      <c r="F8" s="119" t="e">
        <f>MATCH(D8,Governance!$H$2:$H$400,0)</f>
        <v>#N/A</v>
      </c>
      <c r="G8" s="120" t="e" cm="1">
        <f t="array" ref="G8">INDEX(Governance!$F$2:$F$400,'Consolidated responses'!E8)</f>
        <v>#N/A</v>
      </c>
      <c r="H8" s="120" t="e" cm="1">
        <f t="array" ref="H8">INDEX(Governance!$F$2:$F$400,'Consolidated responses'!F8)</f>
        <v>#N/A</v>
      </c>
      <c r="I8" s="120" t="e" cm="1">
        <f t="array" ref="I8">INDEX(Governance!$I$2:$I$400,'Consolidated responses'!E8)</f>
        <v>#N/A</v>
      </c>
      <c r="J8" s="120" t="e" cm="1">
        <f t="array" ref="J8">INDEX(Governance!$I$2:$I$400,'Consolidated responses'!F8)</f>
        <v>#N/A</v>
      </c>
      <c r="K8" s="120" t="e" cm="1">
        <f t="array" ref="K8">INDEX(Governance!$L$2:$L$400,'Consolidated responses'!F8)</f>
        <v>#N/A</v>
      </c>
      <c r="L8" s="120" t="e" cm="1">
        <f t="array" ref="L8">INDEX(Governance!$M$2:$M$400,'Consolidated responses'!F8)</f>
        <v>#N/A</v>
      </c>
      <c r="M8" s="120" t="str">
        <f>_xlfn.TEXTJOIN(CHAR(10),TRUE,Governance!N34:N40)</f>
        <v/>
      </c>
      <c r="N8" s="120" t="str">
        <f t="shared" si="6"/>
        <v>-</v>
      </c>
      <c r="O8" s="120" t="str">
        <f t="shared" si="0"/>
        <v>-</v>
      </c>
      <c r="P8" s="124" t="str">
        <f t="shared" si="1"/>
        <v>-</v>
      </c>
      <c r="Q8" s="124" t="str">
        <f t="shared" si="2"/>
        <v>-</v>
      </c>
      <c r="R8" s="120" t="str">
        <f t="shared" si="3"/>
        <v>-</v>
      </c>
      <c r="S8" s="120" t="str">
        <f t="shared" si="4"/>
        <v>-</v>
      </c>
      <c r="T8" s="120" t="str">
        <f t="shared" si="7"/>
        <v>-</v>
      </c>
      <c r="U8" s="120" t="str">
        <f t="shared" si="8"/>
        <v>-</v>
      </c>
      <c r="V8" s="120" t="str">
        <f t="shared" si="9"/>
        <v>-</v>
      </c>
      <c r="W8" s="120" t="str">
        <f t="shared" si="10"/>
        <v>-</v>
      </c>
      <c r="X8" s="120" t="str">
        <f t="shared" si="11"/>
        <v>-</v>
      </c>
      <c r="Y8" s="13" t="e">
        <f t="shared" si="12"/>
        <v>#N/A</v>
      </c>
      <c r="Z8" s="13" t="e">
        <f t="shared" si="13"/>
        <v>#N/A</v>
      </c>
      <c r="AA8" s="13" t="e">
        <f t="shared" si="14"/>
        <v>#N/A</v>
      </c>
      <c r="AB8" s="13" t="e">
        <f t="shared" si="15"/>
        <v>#N/A</v>
      </c>
      <c r="AC8" s="13"/>
      <c r="AD8" s="13" t="str">
        <v>G5</v>
      </c>
      <c r="AE8" s="13" t="str">
        <v>Governance</v>
      </c>
      <c r="AF8" s="13" t="str">
        <v xml:space="preserve">Are you actively monitoring upcoming changes to the Microsoft 365 platform so that you can prepare for their implications? </v>
      </c>
      <c r="AG8" s="13" t="str">
        <v>-</v>
      </c>
      <c r="AH8" s="13" t="str">
        <v>-</v>
      </c>
      <c r="AI8" s="13" t="str">
        <v>-</v>
      </c>
      <c r="AJ8" s="13" t="str">
        <v>-</v>
      </c>
      <c r="AK8" s="13" t="str">
        <v>-</v>
      </c>
      <c r="AL8" s="13" t="str">
        <v>-</v>
      </c>
      <c r="AR8" t="s">
        <v>598</v>
      </c>
      <c r="AS8" t="s">
        <v>599</v>
      </c>
    </row>
    <row r="9" spans="1:76" ht="46.5">
      <c r="A9" s="119" t="s">
        <v>119</v>
      </c>
      <c r="B9" s="120" t="s">
        <v>121</v>
      </c>
      <c r="C9" s="120" t="str" cm="1">
        <f t="array" ref="C9">INDEX($AS$4:$AS$9,MATCH(_xlfn.BYROW(A9,_xlfn.LAMBDA(_xlpm.x,LEFT(_xlpm.x,MATCH(TRUE,ISNUMBER(--MID(_xlpm.x,_xlfn.SEQUENCE(LEN(_xlpm.x)),1)),0)-1))),$AR$4:$AR$9,0))</f>
        <v>Provisioning</v>
      </c>
      <c r="D9" s="119" t="str">
        <f t="shared" ref="D9:D41" si="16">A9&amp;"Yes"</f>
        <v>PR1Yes</v>
      </c>
      <c r="E9" s="119" t="e">
        <f>MATCH(D9,Provisioning!$G$2:$G$400,0)</f>
        <v>#N/A</v>
      </c>
      <c r="F9" s="119" t="e">
        <f>MATCH(D9,Provisioning!$H$2:$H$400,0)</f>
        <v>#N/A</v>
      </c>
      <c r="G9" s="120" t="e" cm="1">
        <f t="array" ref="G9">INDEX(Provisioning!$F$2:$F$400,'Consolidated responses'!E9)</f>
        <v>#N/A</v>
      </c>
      <c r="H9" s="120" t="e" cm="1">
        <f t="array" ref="H9">INDEX(Provisioning!$F$2:$F$400,'Consolidated responses'!F9)</f>
        <v>#N/A</v>
      </c>
      <c r="I9" s="120" t="e" cm="1">
        <f t="array" ref="I9">INDEX(Provisioning!$I$2:$I$400,'Consolidated responses'!E9)</f>
        <v>#N/A</v>
      </c>
      <c r="J9" s="120" t="e" cm="1">
        <f t="array" ref="J9">INDEX(Provisioning!$I$2:$I$400,'Consolidated responses'!F9)</f>
        <v>#N/A</v>
      </c>
      <c r="K9" s="120" t="e" cm="1">
        <f t="array" ref="K9">INDEX(Provisioning!$L$2:$L$400,'Consolidated responses'!F9)</f>
        <v>#N/A</v>
      </c>
      <c r="L9" s="120" t="e" cm="1">
        <f t="array" ref="L9">INDEX(Provisioning!$M$2:$M$400,'Consolidated responses'!F9)</f>
        <v>#N/A</v>
      </c>
      <c r="M9" s="120" t="str">
        <f>_xlfn.TEXTJOIN(CHAR(10),TRUE,Provisioning!N2:N9)</f>
        <v/>
      </c>
      <c r="N9" s="120" t="str">
        <f t="shared" si="6"/>
        <v>-</v>
      </c>
      <c r="O9" s="120" t="str">
        <f t="shared" si="0"/>
        <v>-</v>
      </c>
      <c r="P9" s="124" t="str">
        <f t="shared" si="1"/>
        <v>-</v>
      </c>
      <c r="Q9" s="124" t="str">
        <f t="shared" si="2"/>
        <v>-</v>
      </c>
      <c r="R9" s="120" t="str">
        <f t="shared" si="3"/>
        <v>-</v>
      </c>
      <c r="S9" s="120" t="str">
        <f t="shared" si="4"/>
        <v>-</v>
      </c>
      <c r="T9" s="120" t="str">
        <f t="shared" si="7"/>
        <v>-</v>
      </c>
      <c r="U9" s="120" t="str">
        <f t="shared" si="8"/>
        <v>-</v>
      </c>
      <c r="V9" s="120" t="str">
        <f t="shared" si="9"/>
        <v>-</v>
      </c>
      <c r="W9" s="120" t="str">
        <f t="shared" si="10"/>
        <v>-</v>
      </c>
      <c r="X9" s="120" t="str">
        <f t="shared" si="11"/>
        <v>-</v>
      </c>
      <c r="Y9" s="13" t="e">
        <f t="shared" si="12"/>
        <v>#N/A</v>
      </c>
      <c r="Z9" s="13" t="e">
        <f t="shared" si="13"/>
        <v>#N/A</v>
      </c>
      <c r="AA9" s="13" t="e">
        <f t="shared" si="14"/>
        <v>#N/A</v>
      </c>
      <c r="AB9" s="13" t="e">
        <f t="shared" si="15"/>
        <v>#N/A</v>
      </c>
      <c r="AC9" s="13"/>
      <c r="AD9" s="13" t="str">
        <v>PR1</v>
      </c>
      <c r="AE9" s="13" t="str">
        <v>Provisioning</v>
      </c>
      <c r="AF9" s="13" t="str">
        <v xml:space="preserve">If you use Teams and/or SharePoint sites, do you have a process that controls the creation of new sites? </v>
      </c>
      <c r="AG9" s="13" t="str">
        <v>-</v>
      </c>
      <c r="AH9" s="13" t="str">
        <v>-</v>
      </c>
      <c r="AI9" s="13" t="str">
        <v>-</v>
      </c>
      <c r="AJ9" s="13" t="str">
        <v>-</v>
      </c>
      <c r="AK9" s="13" t="str">
        <v>-</v>
      </c>
      <c r="AL9" s="13" t="str">
        <v>-</v>
      </c>
      <c r="AR9" t="s">
        <v>600</v>
      </c>
      <c r="AS9" t="s">
        <v>601</v>
      </c>
    </row>
    <row r="10" spans="1:76" ht="46.5">
      <c r="A10" s="119" t="s">
        <v>135</v>
      </c>
      <c r="B10" s="120" t="s">
        <v>136</v>
      </c>
      <c r="C10" s="120" t="str" cm="1">
        <f t="array" ref="C10">INDEX($AS$4:$AS$9,MATCH(_xlfn.BYROW(A10,_xlfn.LAMBDA(_xlpm.x,LEFT(_xlpm.x,MATCH(TRUE,ISNUMBER(--MID(_xlpm.x,_xlfn.SEQUENCE(LEN(_xlpm.x)),1)),0)-1))),$AR$4:$AR$9,0))</f>
        <v>Provisioning</v>
      </c>
      <c r="D10" s="119" t="str">
        <f t="shared" si="16"/>
        <v>PR2Yes</v>
      </c>
      <c r="E10" s="119" t="e">
        <f>MATCH(D10,Provisioning!$G$2:$G$400,0)</f>
        <v>#N/A</v>
      </c>
      <c r="F10" s="119" t="e">
        <f>MATCH(D10,Provisioning!$H$2:$H$400,0)</f>
        <v>#N/A</v>
      </c>
      <c r="G10" s="120" t="e" cm="1">
        <f t="array" ref="G10">INDEX(Provisioning!$F$2:$F$400,'Consolidated responses'!E10)</f>
        <v>#N/A</v>
      </c>
      <c r="H10" s="120" t="e" cm="1">
        <f t="array" ref="H10">INDEX(Provisioning!$F$2:$F$400,'Consolidated responses'!F10)</f>
        <v>#N/A</v>
      </c>
      <c r="I10" s="120" t="e" cm="1">
        <f t="array" ref="I10">INDEX(Provisioning!$I$2:$I$400,'Consolidated responses'!E10)</f>
        <v>#N/A</v>
      </c>
      <c r="J10" s="120" t="e" cm="1">
        <f t="array" ref="J10">INDEX(Provisioning!$I$2:$I$400,'Consolidated responses'!F10)</f>
        <v>#N/A</v>
      </c>
      <c r="K10" s="120" t="e" cm="1">
        <f t="array" ref="K10">INDEX(Provisioning!$L$2:$L$400,'Consolidated responses'!F10)</f>
        <v>#N/A</v>
      </c>
      <c r="L10" s="120" t="e" cm="1">
        <f t="array" ref="L10">INDEX(Provisioning!$M$2:$M$400,'Consolidated responses'!F10)</f>
        <v>#N/A</v>
      </c>
      <c r="M10" s="120" t="str">
        <f>_xlfn.TEXTJOIN(CHAR(10),TRUE,Provisioning!N10:N15)</f>
        <v/>
      </c>
      <c r="N10" s="120" t="str">
        <f t="shared" si="6"/>
        <v>-</v>
      </c>
      <c r="O10" s="120" t="str">
        <f t="shared" si="0"/>
        <v>-</v>
      </c>
      <c r="P10" s="124" t="str">
        <f t="shared" si="1"/>
        <v>-</v>
      </c>
      <c r="Q10" s="124" t="str">
        <f t="shared" si="2"/>
        <v>-</v>
      </c>
      <c r="R10" s="120" t="str">
        <f t="shared" si="3"/>
        <v>-</v>
      </c>
      <c r="S10" s="120" t="str">
        <f t="shared" si="4"/>
        <v>-</v>
      </c>
      <c r="T10" s="120" t="str">
        <f t="shared" si="7"/>
        <v>-</v>
      </c>
      <c r="U10" s="120" t="str">
        <f t="shared" si="8"/>
        <v>-</v>
      </c>
      <c r="V10" s="120" t="str">
        <f t="shared" si="9"/>
        <v>-</v>
      </c>
      <c r="W10" s="120" t="str">
        <f t="shared" si="10"/>
        <v>-</v>
      </c>
      <c r="X10" s="120" t="str">
        <f t="shared" si="11"/>
        <v>-</v>
      </c>
      <c r="Y10" s="13" t="e">
        <f t="shared" si="12"/>
        <v>#N/A</v>
      </c>
      <c r="Z10" s="13" t="e">
        <f t="shared" si="13"/>
        <v>#N/A</v>
      </c>
      <c r="AA10" s="13" t="e">
        <f t="shared" si="14"/>
        <v>#N/A</v>
      </c>
      <c r="AB10" s="13" t="e">
        <f t="shared" si="15"/>
        <v>#N/A</v>
      </c>
      <c r="AC10" s="13"/>
      <c r="AD10" s="13" t="str">
        <v>PR2</v>
      </c>
      <c r="AE10" s="13" t="str">
        <v>Provisioning</v>
      </c>
      <c r="AF10" s="13" t="str">
        <v>If you use Teams and/or SharePoint, how consistently is metadata applied to content?</v>
      </c>
      <c r="AG10" s="13" t="str">
        <v>-</v>
      </c>
      <c r="AH10" s="13" t="str">
        <v>-</v>
      </c>
      <c r="AI10" s="13" t="str">
        <v>-</v>
      </c>
      <c r="AJ10" s="13" t="str">
        <v>-</v>
      </c>
      <c r="AK10" s="13" t="str">
        <v>-</v>
      </c>
      <c r="AL10" s="13" t="str">
        <v>-</v>
      </c>
    </row>
    <row r="11" spans="1:76" ht="62">
      <c r="A11" s="119" t="s">
        <v>146</v>
      </c>
      <c r="B11" s="120" t="s">
        <v>147</v>
      </c>
      <c r="C11" s="120" t="str" cm="1">
        <f t="array" ref="C11">INDEX($AS$4:$AS$9,MATCH(_xlfn.BYROW(A11,_xlfn.LAMBDA(_xlpm.x,LEFT(_xlpm.x,MATCH(TRUE,ISNUMBER(--MID(_xlpm.x,_xlfn.SEQUENCE(LEN(_xlpm.x)),1)),0)-1))),$AR$4:$AR$9,0))</f>
        <v>Provisioning</v>
      </c>
      <c r="D11" s="119" t="str">
        <f t="shared" si="16"/>
        <v>PR3Yes</v>
      </c>
      <c r="E11" s="119" t="e">
        <f>MATCH(D11,Provisioning!$G$2:$G$400,0)</f>
        <v>#N/A</v>
      </c>
      <c r="F11" s="119" t="e">
        <f>MATCH(D11,Provisioning!$H$2:$H$400,0)</f>
        <v>#N/A</v>
      </c>
      <c r="G11" s="120" t="e" cm="1">
        <f t="array" ref="G11">INDEX(Provisioning!$F$2:$F$400,'Consolidated responses'!E11)</f>
        <v>#N/A</v>
      </c>
      <c r="H11" s="120" t="e" cm="1">
        <f t="array" ref="H11">INDEX(Provisioning!$F$2:$F$400,'Consolidated responses'!F11)</f>
        <v>#N/A</v>
      </c>
      <c r="I11" s="120" t="e" cm="1">
        <f t="array" ref="I11">INDEX(Provisioning!$I$2:$I$400,'Consolidated responses'!E11)</f>
        <v>#N/A</v>
      </c>
      <c r="J11" s="120" t="e" cm="1">
        <f t="array" ref="J11">INDEX(Provisioning!$I$2:$I$400,'Consolidated responses'!F11)</f>
        <v>#N/A</v>
      </c>
      <c r="K11" s="120" t="e" cm="1">
        <f t="array" ref="K11">INDEX(Provisioning!$L$2:$L$400,'Consolidated responses'!F11)</f>
        <v>#N/A</v>
      </c>
      <c r="L11" s="120" t="e" cm="1">
        <f t="array" ref="L11">INDEX(Provisioning!$M$2:$M$400,'Consolidated responses'!F11)</f>
        <v>#N/A</v>
      </c>
      <c r="M11" s="120" t="str">
        <f>_xlfn.TEXTJOIN(CHAR(10),TRUE,Provisioning!N16:N24)</f>
        <v/>
      </c>
      <c r="N11" s="120" t="str">
        <f t="shared" si="6"/>
        <v>-</v>
      </c>
      <c r="O11" s="120" t="str">
        <f t="shared" si="0"/>
        <v>-</v>
      </c>
      <c r="P11" s="124" t="str">
        <f t="shared" si="1"/>
        <v>-</v>
      </c>
      <c r="Q11" s="124" t="str">
        <f t="shared" si="2"/>
        <v>-</v>
      </c>
      <c r="R11" s="120" t="str">
        <f t="shared" si="3"/>
        <v>-</v>
      </c>
      <c r="S11" s="120" t="str">
        <f t="shared" si="4"/>
        <v>-</v>
      </c>
      <c r="T11" s="120" t="str">
        <f t="shared" si="7"/>
        <v>-</v>
      </c>
      <c r="U11" s="120" t="str">
        <f t="shared" si="8"/>
        <v>-</v>
      </c>
      <c r="V11" s="120" t="str">
        <f t="shared" si="9"/>
        <v>-</v>
      </c>
      <c r="W11" s="120" t="str">
        <f t="shared" si="10"/>
        <v>-</v>
      </c>
      <c r="X11" s="120" t="str">
        <f t="shared" si="11"/>
        <v>-</v>
      </c>
      <c r="Y11" s="13" t="e">
        <f t="shared" si="12"/>
        <v>#N/A</v>
      </c>
      <c r="Z11" s="13" t="e">
        <f t="shared" si="13"/>
        <v>#N/A</v>
      </c>
      <c r="AA11" s="13" t="e">
        <f t="shared" si="14"/>
        <v>#N/A</v>
      </c>
      <c r="AB11" s="13" t="e">
        <f t="shared" si="15"/>
        <v>#N/A</v>
      </c>
      <c r="AC11" s="13"/>
      <c r="AD11" s="13" t="str">
        <v>PR3</v>
      </c>
      <c r="AE11" s="13" t="str">
        <v>Provisioning</v>
      </c>
      <c r="AF11" s="13" t="str">
        <v xml:space="preserve">If you use Teams and/or SharePoint sites, are new sites configured for records management purposes as part of their creation process? </v>
      </c>
      <c r="AG11" s="13" t="str">
        <v>-</v>
      </c>
      <c r="AH11" s="13" t="str">
        <v>-</v>
      </c>
      <c r="AI11" s="13" t="str">
        <v>-</v>
      </c>
      <c r="AJ11" s="13" t="str">
        <v>-</v>
      </c>
      <c r="AK11" s="13" t="str">
        <v>-</v>
      </c>
      <c r="AL11" s="13" t="str">
        <v>-</v>
      </c>
    </row>
    <row r="12" spans="1:76" ht="77.5">
      <c r="A12" s="119" t="s">
        <v>163</v>
      </c>
      <c r="B12" s="120" t="s">
        <v>164</v>
      </c>
      <c r="C12" s="120" t="str" cm="1">
        <f t="array" ref="C12">INDEX($AS$4:$AS$9,MATCH(_xlfn.BYROW(A12,_xlfn.LAMBDA(_xlpm.x,LEFT(_xlpm.x,MATCH(TRUE,ISNUMBER(--MID(_xlpm.x,_xlfn.SEQUENCE(LEN(_xlpm.x)),1)),0)-1))),$AR$4:$AR$9,0))</f>
        <v>Provisioning</v>
      </c>
      <c r="D12" s="119" t="str">
        <f t="shared" si="16"/>
        <v>PR4Yes</v>
      </c>
      <c r="E12" s="119" t="e">
        <f>MATCH(D12,Provisioning!$G$2:$G$400,0)</f>
        <v>#N/A</v>
      </c>
      <c r="F12" s="119" t="e">
        <f>MATCH(D12,Provisioning!$H$2:$H$400,0)</f>
        <v>#N/A</v>
      </c>
      <c r="G12" s="120" t="e" cm="1">
        <f t="array" ref="G12">INDEX(Provisioning!$F$2:$F$400,'Consolidated responses'!E12)</f>
        <v>#N/A</v>
      </c>
      <c r="H12" s="120" t="e" cm="1">
        <f t="array" ref="H12">INDEX(Provisioning!$F$2:$F$400,'Consolidated responses'!F12)</f>
        <v>#N/A</v>
      </c>
      <c r="I12" s="120" t="e" cm="1">
        <f t="array" ref="I12">INDEX(Provisioning!$I$2:$I$400,'Consolidated responses'!E12)</f>
        <v>#N/A</v>
      </c>
      <c r="J12" s="120" t="e" cm="1">
        <f t="array" ref="J12">INDEX(Provisioning!$I$2:$I$400,'Consolidated responses'!F12)</f>
        <v>#N/A</v>
      </c>
      <c r="K12" s="120" t="e" cm="1">
        <f t="array" ref="K12">INDEX(Provisioning!$L$2:$L$400,'Consolidated responses'!F12)</f>
        <v>#N/A</v>
      </c>
      <c r="L12" s="120" t="e" cm="1">
        <f t="array" ref="L12">INDEX(Provisioning!$M$2:$M$400,'Consolidated responses'!F12)</f>
        <v>#N/A</v>
      </c>
      <c r="M12" s="120" t="str">
        <f>_xlfn.TEXTJOIN(CHAR(10),TRUE,Provisioning!N25:N30)</f>
        <v/>
      </c>
      <c r="N12" s="120" t="str">
        <f t="shared" si="6"/>
        <v>-</v>
      </c>
      <c r="O12" s="120" t="str">
        <f t="shared" si="0"/>
        <v>-</v>
      </c>
      <c r="P12" s="124" t="str">
        <f t="shared" si="1"/>
        <v>-</v>
      </c>
      <c r="Q12" s="124" t="str">
        <f t="shared" si="2"/>
        <v>-</v>
      </c>
      <c r="R12" s="120" t="str">
        <f t="shared" si="3"/>
        <v>-</v>
      </c>
      <c r="S12" s="120" t="str">
        <f t="shared" si="4"/>
        <v>-</v>
      </c>
      <c r="T12" s="120" t="str">
        <f t="shared" si="7"/>
        <v>-</v>
      </c>
      <c r="U12" s="120" t="str">
        <f t="shared" si="8"/>
        <v>-</v>
      </c>
      <c r="V12" s="120" t="str">
        <f t="shared" si="9"/>
        <v>-</v>
      </c>
      <c r="W12" s="120" t="str">
        <f t="shared" si="10"/>
        <v>-</v>
      </c>
      <c r="X12" s="120" t="str">
        <f t="shared" si="11"/>
        <v>-</v>
      </c>
      <c r="Y12" s="13" t="e">
        <f t="shared" si="12"/>
        <v>#N/A</v>
      </c>
      <c r="Z12" s="13" t="e">
        <f t="shared" si="13"/>
        <v>#N/A</v>
      </c>
      <c r="AA12" s="13" t="e">
        <f t="shared" si="14"/>
        <v>#N/A</v>
      </c>
      <c r="AB12" s="13" t="e">
        <f t="shared" si="15"/>
        <v>#N/A</v>
      </c>
      <c r="AC12" s="13"/>
      <c r="AD12" s="13" t="str">
        <v>PR4</v>
      </c>
      <c r="AE12" s="13" t="str">
        <v>Provisioning</v>
      </c>
      <c r="AF12" s="13" t="str">
        <v xml:space="preserve">If you use Teams/SharePoint, how do you know which part of the organisation / business function owns a given Team or SharePoint site? </v>
      </c>
      <c r="AG12" s="13" t="str">
        <v>-</v>
      </c>
      <c r="AH12" s="13" t="str">
        <v>-</v>
      </c>
      <c r="AI12" s="13" t="str">
        <v>-</v>
      </c>
      <c r="AJ12" s="13" t="str">
        <v>-</v>
      </c>
      <c r="AK12" s="13" t="str">
        <v>-</v>
      </c>
      <c r="AL12" s="13" t="str">
        <v>-</v>
      </c>
    </row>
    <row r="13" spans="1:76" ht="46.5">
      <c r="A13" s="119" t="s">
        <v>174</v>
      </c>
      <c r="B13" s="120" t="s">
        <v>175</v>
      </c>
      <c r="C13" s="120" t="str" cm="1">
        <f t="array" ref="C13">INDEX($AS$4:$AS$9,MATCH(_xlfn.BYROW(A13,_xlfn.LAMBDA(_xlpm.x,LEFT(_xlpm.x,MATCH(TRUE,ISNUMBER(--MID(_xlpm.x,_xlfn.SEQUENCE(LEN(_xlpm.x)),1)),0)-1))),$AR$4:$AR$9,0))</f>
        <v>Provisioning</v>
      </c>
      <c r="D13" s="119" t="str">
        <f t="shared" si="16"/>
        <v>PR5Yes</v>
      </c>
      <c r="E13" s="119" t="e">
        <f>MATCH(D13,Provisioning!$G$2:$G$400,0)</f>
        <v>#N/A</v>
      </c>
      <c r="F13" s="119" t="e">
        <f>MATCH(D13,Provisioning!$H$2:$H$400,0)</f>
        <v>#N/A</v>
      </c>
      <c r="G13" s="120" t="e" cm="1">
        <f t="array" ref="G13">INDEX(Provisioning!$F$2:$F$400,'Consolidated responses'!E13)</f>
        <v>#N/A</v>
      </c>
      <c r="H13" s="120" t="e" cm="1">
        <f t="array" ref="H13">INDEX(Provisioning!$F$2:$F$400,'Consolidated responses'!F13)</f>
        <v>#N/A</v>
      </c>
      <c r="I13" s="120" t="e" cm="1">
        <f t="array" ref="I13">INDEX(Provisioning!$I$2:$I$400,'Consolidated responses'!E13)</f>
        <v>#N/A</v>
      </c>
      <c r="J13" s="120" t="e" cm="1">
        <f t="array" ref="J13">INDEX(Provisioning!$I$2:$I$400,'Consolidated responses'!F13)</f>
        <v>#N/A</v>
      </c>
      <c r="K13" s="120" t="e" cm="1">
        <f t="array" ref="K13">INDEX(Provisioning!$L$2:$L$400,'Consolidated responses'!F13)</f>
        <v>#N/A</v>
      </c>
      <c r="L13" s="120" t="e" cm="1">
        <f t="array" ref="L13">INDEX(Provisioning!$M$2:$M$400,'Consolidated responses'!F13)</f>
        <v>#N/A</v>
      </c>
      <c r="M13" s="120" t="str">
        <f>_xlfn.TEXTJOIN(CHAR(10),TRUE,Provisioning!N31:N36)</f>
        <v/>
      </c>
      <c r="N13" s="120" t="str">
        <f t="shared" si="6"/>
        <v>-</v>
      </c>
      <c r="O13" s="120" t="str">
        <f t="shared" si="0"/>
        <v>-</v>
      </c>
      <c r="P13" s="124" t="str">
        <f t="shared" si="1"/>
        <v>-</v>
      </c>
      <c r="Q13" s="124" t="str">
        <f t="shared" si="2"/>
        <v>-</v>
      </c>
      <c r="R13" s="120" t="str">
        <f t="shared" si="3"/>
        <v>-</v>
      </c>
      <c r="S13" s="120" t="str">
        <f t="shared" si="4"/>
        <v>-</v>
      </c>
      <c r="T13" s="120" t="str">
        <f t="shared" si="7"/>
        <v>-</v>
      </c>
      <c r="U13" s="120" t="str">
        <f t="shared" si="8"/>
        <v>-</v>
      </c>
      <c r="V13" s="120" t="str">
        <f t="shared" si="9"/>
        <v>-</v>
      </c>
      <c r="W13" s="120" t="str">
        <f t="shared" si="10"/>
        <v>-</v>
      </c>
      <c r="X13" s="120" t="str">
        <f t="shared" si="11"/>
        <v>-</v>
      </c>
      <c r="Y13" s="13" t="e">
        <f t="shared" si="12"/>
        <v>#N/A</v>
      </c>
      <c r="Z13" s="13" t="e">
        <f t="shared" si="13"/>
        <v>#N/A</v>
      </c>
      <c r="AA13" s="13" t="e">
        <f t="shared" si="14"/>
        <v>#N/A</v>
      </c>
      <c r="AB13" s="13" t="e">
        <f t="shared" si="15"/>
        <v>#N/A</v>
      </c>
      <c r="AC13" s="13"/>
      <c r="AD13" s="13" t="str">
        <v>PR5</v>
      </c>
      <c r="AE13" s="13" t="str">
        <v>Provisioning</v>
      </c>
      <c r="AF13" s="13" t="str">
        <v xml:space="preserve">If you use Microsoft Teams, what, if anything do you do to extend governance to Private Channels? </v>
      </c>
      <c r="AG13" s="13" t="str">
        <v>-</v>
      </c>
      <c r="AH13" s="13" t="str">
        <v>-</v>
      </c>
      <c r="AI13" s="13" t="str">
        <v>-</v>
      </c>
      <c r="AJ13" s="13" t="str">
        <v>-</v>
      </c>
      <c r="AK13" s="13" t="str">
        <v>-</v>
      </c>
      <c r="AL13" s="13" t="str">
        <v>-</v>
      </c>
    </row>
    <row r="14" spans="1:76" ht="46.5">
      <c r="A14" s="119" t="s">
        <v>602</v>
      </c>
      <c r="B14" s="120" t="s">
        <v>186</v>
      </c>
      <c r="C14" s="120" t="str" cm="1">
        <f t="array" ref="C14">INDEX($AS$4:$AS$9,MATCH(_xlfn.BYROW(A14,_xlfn.LAMBDA(_xlpm.x,LEFT(_xlpm.x,MATCH(TRUE,ISNUMBER(--MID(_xlpm.x,_xlfn.SEQUENCE(LEN(_xlpm.x)),1)),0)-1))),$AR$4:$AR$9,0))</f>
        <v>Provisioning</v>
      </c>
      <c r="D14" s="119" t="str">
        <f t="shared" si="16"/>
        <v>PR6Yes</v>
      </c>
      <c r="E14" s="119" t="e">
        <f>MATCH(D14,Provisioning!$G$2:$G$400,0)</f>
        <v>#N/A</v>
      </c>
      <c r="F14" s="119" t="e">
        <f>MATCH(D14,Provisioning!$H$2:$H$400,0)</f>
        <v>#N/A</v>
      </c>
      <c r="G14" s="120" t="e" cm="1">
        <f t="array" ref="G14">INDEX(Provisioning!$F$2:$F$400,'Consolidated responses'!E14)</f>
        <v>#N/A</v>
      </c>
      <c r="H14" s="120" t="e" cm="1">
        <f t="array" ref="H14">INDEX(Provisioning!$F$2:$F$400,'Consolidated responses'!F14)</f>
        <v>#N/A</v>
      </c>
      <c r="I14" s="120" t="e" cm="1">
        <f t="array" ref="I14">INDEX(Provisioning!$I$2:$I$400,'Consolidated responses'!E14)</f>
        <v>#N/A</v>
      </c>
      <c r="J14" s="120" t="e" cm="1">
        <f t="array" ref="J14">INDEX(Provisioning!$I$2:$I$400,'Consolidated responses'!F14)</f>
        <v>#N/A</v>
      </c>
      <c r="K14" s="120" t="e" cm="1">
        <f t="array" ref="K14">INDEX(Provisioning!$L$2:$L$400,'Consolidated responses'!F14)</f>
        <v>#N/A</v>
      </c>
      <c r="L14" s="120" t="e" cm="1">
        <f t="array" ref="L14">INDEX(Provisioning!$M$2:$M$400,'Consolidated responses'!F14)</f>
        <v>#N/A</v>
      </c>
      <c r="M14" s="120" t="str">
        <f>_xlfn.TEXTJOIN(CHAR(10),TRUE,Provisioning!N37:N43)</f>
        <v/>
      </c>
      <c r="N14" s="120" t="str">
        <f t="shared" si="6"/>
        <v>-</v>
      </c>
      <c r="O14" s="120" t="str">
        <f t="shared" si="0"/>
        <v>-</v>
      </c>
      <c r="P14" s="124" t="str">
        <f t="shared" si="1"/>
        <v>-</v>
      </c>
      <c r="Q14" s="124" t="str">
        <f t="shared" si="2"/>
        <v>-</v>
      </c>
      <c r="R14" s="120" t="str">
        <f t="shared" si="3"/>
        <v>-</v>
      </c>
      <c r="S14" s="120" t="str">
        <f t="shared" si="4"/>
        <v>-</v>
      </c>
      <c r="T14" s="120" t="str">
        <f t="shared" si="7"/>
        <v>-</v>
      </c>
      <c r="U14" s="120" t="str">
        <f t="shared" si="8"/>
        <v>-</v>
      </c>
      <c r="V14" s="120" t="str">
        <f t="shared" si="9"/>
        <v>-</v>
      </c>
      <c r="W14" s="120" t="str">
        <f t="shared" si="10"/>
        <v>-</v>
      </c>
      <c r="X14" s="120" t="str">
        <f t="shared" si="11"/>
        <v>-</v>
      </c>
      <c r="Y14" s="13" t="e">
        <f t="shared" si="12"/>
        <v>#N/A</v>
      </c>
      <c r="Z14" s="13" t="e">
        <f t="shared" si="13"/>
        <v>#N/A</v>
      </c>
      <c r="AA14" s="13" t="e">
        <f t="shared" si="14"/>
        <v>#N/A</v>
      </c>
      <c r="AB14" s="13" t="e">
        <f t="shared" si="15"/>
        <v>#N/A</v>
      </c>
      <c r="AC14" s="13"/>
      <c r="AD14" s="13" t="str">
        <v>PR6</v>
      </c>
      <c r="AE14" s="13" t="str">
        <v>Provisioning</v>
      </c>
      <c r="AF14" s="13" t="str">
        <v xml:space="preserve">If you use Teams/SharePoint sites, do you impose naming conventions? </v>
      </c>
      <c r="AG14" s="13" t="str">
        <v>-</v>
      </c>
      <c r="AH14" s="13" t="str">
        <v>-</v>
      </c>
      <c r="AI14" s="13" t="str">
        <v>-</v>
      </c>
      <c r="AJ14" s="13" t="str">
        <v>-</v>
      </c>
      <c r="AK14" s="13" t="str">
        <v>-</v>
      </c>
      <c r="AL14" s="13" t="str">
        <v>-</v>
      </c>
    </row>
    <row r="15" spans="1:76" ht="31">
      <c r="A15" s="119" t="s">
        <v>198</v>
      </c>
      <c r="B15" s="120" t="s">
        <v>199</v>
      </c>
      <c r="C15" s="120" t="str" cm="1">
        <f t="array" ref="C15">INDEX($AS$4:$AS$9,MATCH(_xlfn.BYROW(A15,_xlfn.LAMBDA(_xlpm.x,LEFT(_xlpm.x,MATCH(TRUE,ISNUMBER(--MID(_xlpm.x,_xlfn.SEQUENCE(LEN(_xlpm.x)),1)),0)-1))),$AR$4:$AR$9,0))</f>
        <v>Provisioning</v>
      </c>
      <c r="D15" s="119" t="str">
        <f t="shared" si="16"/>
        <v>PR7Yes</v>
      </c>
      <c r="E15" s="119" t="e">
        <f>MATCH(D15,Provisioning!$G$2:$G$400,0)</f>
        <v>#N/A</v>
      </c>
      <c r="F15" s="119" t="e">
        <f>MATCH(D15,Provisioning!$H$2:$H$400,0)</f>
        <v>#N/A</v>
      </c>
      <c r="G15" s="120" t="e" cm="1">
        <f t="array" ref="G15">INDEX(Provisioning!$F$2:$F$400,'Consolidated responses'!E15)</f>
        <v>#N/A</v>
      </c>
      <c r="H15" s="120" t="e" cm="1">
        <f t="array" ref="H15">INDEX(Provisioning!$F$2:$F$400,'Consolidated responses'!F15)</f>
        <v>#N/A</v>
      </c>
      <c r="I15" s="120" t="e" cm="1">
        <f t="array" ref="I15">INDEX(Provisioning!$I$2:$I$400,'Consolidated responses'!E15)</f>
        <v>#N/A</v>
      </c>
      <c r="J15" s="120" t="e" cm="1">
        <f t="array" ref="J15">INDEX(Provisioning!$I$2:$I$400,'Consolidated responses'!F15)</f>
        <v>#N/A</v>
      </c>
      <c r="K15" s="120" t="e" cm="1">
        <f t="array" ref="K15">INDEX(Provisioning!$L$2:$L$400,'Consolidated responses'!F15)</f>
        <v>#N/A</v>
      </c>
      <c r="L15" s="120" t="e" cm="1">
        <f t="array" ref="L15">INDEX(Provisioning!$M$2:$M$400,'Consolidated responses'!F15)</f>
        <v>#N/A</v>
      </c>
      <c r="M15" s="120" t="str">
        <f>_xlfn.TEXTJOIN(CHAR(10),TRUE,Provisioning!N44:N50)</f>
        <v/>
      </c>
      <c r="N15" s="120" t="str">
        <f t="shared" si="6"/>
        <v>-</v>
      </c>
      <c r="O15" s="120" t="str">
        <f t="shared" si="0"/>
        <v>-</v>
      </c>
      <c r="P15" s="124" t="str">
        <f t="shared" si="1"/>
        <v>-</v>
      </c>
      <c r="Q15" s="124" t="str">
        <f t="shared" si="2"/>
        <v>-</v>
      </c>
      <c r="R15" s="120" t="str">
        <f t="shared" si="3"/>
        <v>-</v>
      </c>
      <c r="S15" s="120" t="str">
        <f t="shared" si="4"/>
        <v>-</v>
      </c>
      <c r="T15" s="120" t="str">
        <f t="shared" si="7"/>
        <v>-</v>
      </c>
      <c r="U15" s="120" t="str">
        <f t="shared" si="8"/>
        <v>-</v>
      </c>
      <c r="V15" s="120" t="str">
        <f t="shared" si="9"/>
        <v>-</v>
      </c>
      <c r="W15" s="120" t="str">
        <f t="shared" si="10"/>
        <v>-</v>
      </c>
      <c r="X15" s="120" t="str">
        <f t="shared" si="11"/>
        <v>-</v>
      </c>
      <c r="Y15" s="13" t="e">
        <f t="shared" si="12"/>
        <v>#N/A</v>
      </c>
      <c r="Z15" s="13" t="e">
        <f t="shared" si="13"/>
        <v>#N/A</v>
      </c>
      <c r="AA15" s="13" t="e">
        <f t="shared" si="14"/>
        <v>#N/A</v>
      </c>
      <c r="AB15" s="13" t="e">
        <f t="shared" si="15"/>
        <v>#N/A</v>
      </c>
      <c r="AC15" s="13"/>
      <c r="AD15" s="13" t="str">
        <v>PR7</v>
      </c>
      <c r="AE15" s="13" t="str">
        <v>Provisioning</v>
      </c>
      <c r="AF15" s="13" t="str">
        <v xml:space="preserve">If you use Microsoft Teams, how do you maintain Team Owners? </v>
      </c>
      <c r="AG15" s="13" t="str">
        <v>-</v>
      </c>
      <c r="AH15" s="13" t="str">
        <v>-</v>
      </c>
      <c r="AI15" s="13" t="str">
        <v>-</v>
      </c>
      <c r="AJ15" s="13" t="str">
        <v>-</v>
      </c>
      <c r="AK15" s="13" t="str">
        <v>-</v>
      </c>
      <c r="AL15" s="13" t="str">
        <v>-</v>
      </c>
    </row>
    <row r="16" spans="1:76" ht="46.5">
      <c r="A16" s="119" t="s">
        <v>211</v>
      </c>
      <c r="B16" s="120" t="s">
        <v>213</v>
      </c>
      <c r="C16" s="120" t="str" cm="1">
        <f t="array" ref="C16">INDEX($AS$4:$AS$9,MATCH(_xlfn.BYROW(A16,_xlfn.LAMBDA(_xlpm.x,LEFT(_xlpm.x,MATCH(TRUE,ISNUMBER(--MID(_xlpm.x,_xlfn.SEQUENCE(LEN(_xlpm.x)),1)),0)-1))),$AR$4:$AR$9,0))</f>
        <v>Permissions</v>
      </c>
      <c r="D16" s="119" t="str">
        <f t="shared" si="16"/>
        <v>PE1Yes</v>
      </c>
      <c r="E16" s="119" t="e">
        <f>MATCH(D16,Permissions!$G$2:$G$400,0)</f>
        <v>#N/A</v>
      </c>
      <c r="F16" s="119" t="e">
        <f>MATCH(D16,Permissions!$H$2:$H$400,0)</f>
        <v>#N/A</v>
      </c>
      <c r="G16" s="120" t="e" cm="1">
        <f t="array" ref="G16">INDEX(Permissions!$F$2:$F$400,'Consolidated responses'!E16)</f>
        <v>#N/A</v>
      </c>
      <c r="H16" s="120" t="e" cm="1">
        <f t="array" ref="H16">INDEX(Permissions!$F$2:$F$400,'Consolidated responses'!F16)</f>
        <v>#N/A</v>
      </c>
      <c r="I16" s="120" t="e" cm="1">
        <f t="array" ref="I16">INDEX(Permissions!$I$2:$I$400,'Consolidated responses'!E16)</f>
        <v>#N/A</v>
      </c>
      <c r="J16" s="120" t="e" cm="1">
        <f t="array" ref="J16">INDEX(Permissions!$I$2:$I$400,'Consolidated responses'!F16)</f>
        <v>#N/A</v>
      </c>
      <c r="K16" s="120" t="e" cm="1">
        <f t="array" ref="K16">INDEX(Permissions!$L$2:$L$400,'Consolidated responses'!F16)</f>
        <v>#N/A</v>
      </c>
      <c r="L16" s="120" t="e" cm="1">
        <f t="array" ref="L16">INDEX(Permissions!$M$2:$M$400,'Consolidated responses'!F16)</f>
        <v>#N/A</v>
      </c>
      <c r="M16" s="120" t="str">
        <f>_xlfn.TEXTJOIN(CHAR(10),TRUE,Permissions!N2:N8)</f>
        <v/>
      </c>
      <c r="N16" s="120" t="str">
        <f t="shared" si="6"/>
        <v>-</v>
      </c>
      <c r="O16" s="120" t="str">
        <f t="shared" si="0"/>
        <v>-</v>
      </c>
      <c r="P16" s="124" t="str">
        <f t="shared" si="1"/>
        <v>-</v>
      </c>
      <c r="Q16" s="124" t="str">
        <f t="shared" si="2"/>
        <v>-</v>
      </c>
      <c r="R16" s="120" t="str">
        <f t="shared" si="3"/>
        <v>-</v>
      </c>
      <c r="S16" s="120" t="str">
        <f t="shared" si="4"/>
        <v>-</v>
      </c>
      <c r="T16" s="120" t="str">
        <f t="shared" si="7"/>
        <v>-</v>
      </c>
      <c r="U16" s="120" t="str">
        <f t="shared" si="8"/>
        <v>-</v>
      </c>
      <c r="V16" s="120" t="str">
        <f t="shared" si="9"/>
        <v>-</v>
      </c>
      <c r="W16" s="120" t="str">
        <f t="shared" si="10"/>
        <v>-</v>
      </c>
      <c r="X16" s="120" t="str">
        <f t="shared" si="11"/>
        <v>-</v>
      </c>
      <c r="Y16" s="13" t="e">
        <f t="shared" si="12"/>
        <v>#N/A</v>
      </c>
      <c r="Z16" s="13" t="e">
        <f t="shared" si="13"/>
        <v>#N/A</v>
      </c>
      <c r="AA16" s="13" t="e">
        <f t="shared" si="14"/>
        <v>#N/A</v>
      </c>
      <c r="AB16" s="13" t="e">
        <f t="shared" si="15"/>
        <v>#N/A</v>
      </c>
      <c r="AC16" s="13"/>
      <c r="AD16" s="13" t="str">
        <v>PE1</v>
      </c>
      <c r="AE16" s="13" t="str">
        <v>Permissions</v>
      </c>
      <c r="AF16" s="13" t="str">
        <v>If you use SharePoint/Teams sites, how do you manage external guest access to them?</v>
      </c>
      <c r="AG16" s="13" t="str">
        <v>-</v>
      </c>
      <c r="AH16" s="13" t="str">
        <v>-</v>
      </c>
      <c r="AI16" s="13" t="str">
        <v>-</v>
      </c>
      <c r="AJ16" s="13" t="str">
        <v>-</v>
      </c>
      <c r="AK16" s="13" t="str">
        <v>-</v>
      </c>
      <c r="AL16" s="13" t="str">
        <v>-</v>
      </c>
    </row>
    <row r="17" spans="1:38" ht="46.5">
      <c r="A17" s="119" t="s">
        <v>225</v>
      </c>
      <c r="B17" s="120" t="s">
        <v>226</v>
      </c>
      <c r="C17" s="120" t="str" cm="1">
        <f t="array" ref="C17">INDEX($AS$4:$AS$9,MATCH(_xlfn.BYROW(A17,_xlfn.LAMBDA(_xlpm.x,LEFT(_xlpm.x,MATCH(TRUE,ISNUMBER(--MID(_xlpm.x,_xlfn.SEQUENCE(LEN(_xlpm.x)),1)),0)-1))),$AR$4:$AR$9,0))</f>
        <v>Permissions</v>
      </c>
      <c r="D17" s="119" t="str">
        <f t="shared" si="16"/>
        <v>PE2Yes</v>
      </c>
      <c r="E17" s="119" t="e">
        <f>MATCH(D17,Permissions!$G$2:$G$400,0)</f>
        <v>#N/A</v>
      </c>
      <c r="F17" s="119" t="e">
        <f>MATCH(D17,Permissions!$H$2:$H$400,0)</f>
        <v>#N/A</v>
      </c>
      <c r="G17" s="120" t="e" cm="1">
        <f t="array" ref="G17">INDEX(Permissions!$F$2:$F$400,'Consolidated responses'!E17)</f>
        <v>#N/A</v>
      </c>
      <c r="H17" s="120" t="e" cm="1">
        <f t="array" ref="H17">INDEX(Permissions!$F$2:$F$400,'Consolidated responses'!F17)</f>
        <v>#N/A</v>
      </c>
      <c r="I17" s="120" t="e" cm="1">
        <f t="array" ref="I17">INDEX(Permissions!$I$2:$I$400,'Consolidated responses'!E17)</f>
        <v>#N/A</v>
      </c>
      <c r="J17" s="120" t="e" cm="1">
        <f t="array" ref="J17">INDEX(Permissions!$I$2:$I$400,'Consolidated responses'!F17)</f>
        <v>#N/A</v>
      </c>
      <c r="K17" s="120" t="e" cm="1">
        <f t="array" ref="K17">INDEX(Permissions!$L$2:$L$400,'Consolidated responses'!F17)</f>
        <v>#N/A</v>
      </c>
      <c r="L17" s="120" t="e" cm="1">
        <f t="array" ref="L17">INDEX(Permissions!$M$2:$M$400,'Consolidated responses'!F17)</f>
        <v>#N/A</v>
      </c>
      <c r="M17" s="120" t="str">
        <f>_xlfn.TEXTJOIN(CHAR(10),TRUE,Permissions!N9:N15)</f>
        <v/>
      </c>
      <c r="N17" s="120" t="str">
        <f t="shared" si="6"/>
        <v>-</v>
      </c>
      <c r="O17" s="120" t="str">
        <f t="shared" si="0"/>
        <v>-</v>
      </c>
      <c r="P17" s="124" t="str">
        <f t="shared" si="1"/>
        <v>-</v>
      </c>
      <c r="Q17" s="124" t="str">
        <f t="shared" si="2"/>
        <v>-</v>
      </c>
      <c r="R17" s="120" t="str">
        <f t="shared" si="3"/>
        <v>-</v>
      </c>
      <c r="S17" s="120" t="str">
        <f t="shared" si="4"/>
        <v>-</v>
      </c>
      <c r="T17" s="120" t="str">
        <f t="shared" si="7"/>
        <v>-</v>
      </c>
      <c r="U17" s="120" t="str">
        <f t="shared" si="8"/>
        <v>-</v>
      </c>
      <c r="V17" s="120" t="str">
        <f t="shared" si="9"/>
        <v>-</v>
      </c>
      <c r="W17" s="120" t="str">
        <f t="shared" si="10"/>
        <v>-</v>
      </c>
      <c r="X17" s="120" t="str">
        <f t="shared" si="11"/>
        <v>-</v>
      </c>
      <c r="Y17" s="13" t="e">
        <f t="shared" si="12"/>
        <v>#N/A</v>
      </c>
      <c r="Z17" s="13" t="e">
        <f t="shared" si="13"/>
        <v>#N/A</v>
      </c>
      <c r="AA17" s="13" t="e">
        <f t="shared" si="14"/>
        <v>#N/A</v>
      </c>
      <c r="AB17" s="13" t="e">
        <f t="shared" si="15"/>
        <v>#N/A</v>
      </c>
      <c r="AC17" s="13"/>
      <c r="AD17" s="13" t="str">
        <v>PE2</v>
      </c>
      <c r="AE17" s="13" t="str">
        <v>Permissions</v>
      </c>
      <c r="AF17" s="13" t="str">
        <v>If you use OneDrive for Business, how do you manage external guest access?</v>
      </c>
      <c r="AG17" s="13" t="str">
        <v>-</v>
      </c>
      <c r="AH17" s="13" t="str">
        <v>-</v>
      </c>
      <c r="AI17" s="13" t="str">
        <v>-</v>
      </c>
      <c r="AJ17" s="13" t="str">
        <v>-</v>
      </c>
      <c r="AK17" s="13" t="str">
        <v>-</v>
      </c>
      <c r="AL17" s="13" t="str">
        <v>-</v>
      </c>
    </row>
    <row r="18" spans="1:38" ht="62">
      <c r="A18" s="119" t="s">
        <v>238</v>
      </c>
      <c r="B18" s="120" t="s">
        <v>239</v>
      </c>
      <c r="C18" s="120" t="str" cm="1">
        <f t="array" ref="C18">INDEX($AS$4:$AS$9,MATCH(_xlfn.BYROW(A18,_xlfn.LAMBDA(_xlpm.x,LEFT(_xlpm.x,MATCH(TRUE,ISNUMBER(--MID(_xlpm.x,_xlfn.SEQUENCE(LEN(_xlpm.x)),1)),0)-1))),$AR$4:$AR$9,0))</f>
        <v>Permissions</v>
      </c>
      <c r="D18" s="119" t="str">
        <f t="shared" si="16"/>
        <v>PE3Yes</v>
      </c>
      <c r="E18" s="119" t="e">
        <f>MATCH(D18,Permissions!$G$2:$G$400,0)</f>
        <v>#N/A</v>
      </c>
      <c r="F18" s="119" t="e">
        <f>MATCH(D18,Permissions!$H$2:$H$400,0)</f>
        <v>#N/A</v>
      </c>
      <c r="G18" s="120" t="e" cm="1">
        <f t="array" ref="G18">INDEX(Permissions!$F$2:$F$400,'Consolidated responses'!E18)</f>
        <v>#N/A</v>
      </c>
      <c r="H18" s="120" t="e" cm="1">
        <f t="array" ref="H18">INDEX(Permissions!$F$2:$F$400,'Consolidated responses'!F18)</f>
        <v>#N/A</v>
      </c>
      <c r="I18" s="120" t="e" cm="1">
        <f t="array" ref="I18">INDEX(Permissions!$I$2:$I$400,'Consolidated responses'!E18)</f>
        <v>#N/A</v>
      </c>
      <c r="J18" s="120" t="e" cm="1">
        <f t="array" ref="J18">INDEX(Permissions!$I$2:$I$400,'Consolidated responses'!F18)</f>
        <v>#N/A</v>
      </c>
      <c r="K18" s="120" t="e" cm="1">
        <f t="array" ref="K18">INDEX(Permissions!$L$2:$L$400,'Consolidated responses'!F18)</f>
        <v>#N/A</v>
      </c>
      <c r="L18" s="120" t="e" cm="1">
        <f t="array" ref="L18">INDEX(Permissions!$M$2:$M$400,'Consolidated responses'!F18)</f>
        <v>#N/A</v>
      </c>
      <c r="M18" s="120" t="str">
        <f>_xlfn.TEXTJOIN(CHAR(10),TRUE,Permissions!N16:N22)</f>
        <v/>
      </c>
      <c r="N18" s="120" t="str">
        <f t="shared" si="6"/>
        <v>-</v>
      </c>
      <c r="O18" s="120" t="str">
        <f t="shared" si="0"/>
        <v>-</v>
      </c>
      <c r="P18" s="124" t="str">
        <f t="shared" si="1"/>
        <v>-</v>
      </c>
      <c r="Q18" s="124" t="str">
        <f t="shared" si="2"/>
        <v>-</v>
      </c>
      <c r="R18" s="120" t="str">
        <f t="shared" si="3"/>
        <v>-</v>
      </c>
      <c r="S18" s="120" t="str">
        <f t="shared" si="4"/>
        <v>-</v>
      </c>
      <c r="T18" s="120" t="str">
        <f t="shared" si="7"/>
        <v>-</v>
      </c>
      <c r="U18" s="120" t="str">
        <f t="shared" si="8"/>
        <v>-</v>
      </c>
      <c r="V18" s="120" t="str">
        <f t="shared" si="9"/>
        <v>-</v>
      </c>
      <c r="W18" s="120" t="str">
        <f t="shared" si="10"/>
        <v>-</v>
      </c>
      <c r="X18" s="120" t="str">
        <f t="shared" si="11"/>
        <v>-</v>
      </c>
      <c r="Y18" s="13" t="e">
        <f t="shared" si="12"/>
        <v>#N/A</v>
      </c>
      <c r="Z18" s="13" t="e">
        <f t="shared" si="13"/>
        <v>#N/A</v>
      </c>
      <c r="AA18" s="13" t="e">
        <f t="shared" si="14"/>
        <v>#N/A</v>
      </c>
      <c r="AB18" s="13" t="e">
        <f t="shared" si="15"/>
        <v>#N/A</v>
      </c>
      <c r="AC18" s="13"/>
      <c r="AD18" s="13" t="str">
        <v>PE3</v>
      </c>
      <c r="AE18" s="13" t="str">
        <v>Permissions</v>
      </c>
      <c r="AF18" s="13" t="str">
        <v xml:space="preserve">When a user changes roles within your organisation, how do you ensure that they only have access to content related to the new role? </v>
      </c>
      <c r="AG18" s="13" t="str">
        <v>-</v>
      </c>
      <c r="AH18" s="13" t="str">
        <v>-</v>
      </c>
      <c r="AI18" s="13" t="str">
        <v>-</v>
      </c>
      <c r="AJ18" s="13" t="str">
        <v>-</v>
      </c>
      <c r="AK18" s="13" t="str">
        <v>-</v>
      </c>
      <c r="AL18" s="13" t="str">
        <v>-</v>
      </c>
    </row>
    <row r="19" spans="1:38" ht="31">
      <c r="A19" s="119" t="s">
        <v>251</v>
      </c>
      <c r="B19" s="120" t="s">
        <v>252</v>
      </c>
      <c r="C19" s="120" t="str" cm="1">
        <f t="array" ref="C19">INDEX($AS$4:$AS$9,MATCH(_xlfn.BYROW(A19,_xlfn.LAMBDA(_xlpm.x,LEFT(_xlpm.x,MATCH(TRUE,ISNUMBER(--MID(_xlpm.x,_xlfn.SEQUENCE(LEN(_xlpm.x)),1)),0)-1))),$AR$4:$AR$9,0))</f>
        <v>Permissions</v>
      </c>
      <c r="D19" s="119" t="str">
        <f t="shared" si="16"/>
        <v>PE4Yes</v>
      </c>
      <c r="E19" s="119" t="e">
        <f>MATCH(D19,Permissions!$G$2:$G$400,0)</f>
        <v>#N/A</v>
      </c>
      <c r="F19" s="119" t="e">
        <f>MATCH(D19,Permissions!$H$2:$H$400,0)</f>
        <v>#N/A</v>
      </c>
      <c r="G19" s="120" t="e" cm="1">
        <f t="array" ref="G19">INDEX(Permissions!$F$2:$F$400,'Consolidated responses'!E19)</f>
        <v>#N/A</v>
      </c>
      <c r="H19" s="120" t="e" cm="1">
        <f t="array" ref="H19">INDEX(Permissions!$F$2:$F$400,'Consolidated responses'!F19)</f>
        <v>#N/A</v>
      </c>
      <c r="I19" s="120" t="e" cm="1">
        <f t="array" ref="I19">INDEX(Permissions!$I$2:$I$400,'Consolidated responses'!E19)</f>
        <v>#N/A</v>
      </c>
      <c r="J19" s="120" t="e" cm="1">
        <f t="array" ref="J19">INDEX(Permissions!$I$2:$I$400,'Consolidated responses'!F19)</f>
        <v>#N/A</v>
      </c>
      <c r="K19" s="120" t="e" cm="1">
        <f t="array" ref="K19">INDEX(Permissions!$L$2:$L$400,'Consolidated responses'!F19)</f>
        <v>#N/A</v>
      </c>
      <c r="L19" s="120" t="e" cm="1">
        <f t="array" ref="L19">INDEX(Permissions!$M$2:$M$400,'Consolidated responses'!F19)</f>
        <v>#N/A</v>
      </c>
      <c r="M19" s="120" t="str">
        <f>_xlfn.TEXTJOIN(CHAR(10),TRUE,Permissions!N23:N30)</f>
        <v/>
      </c>
      <c r="N19" s="120" t="str">
        <f t="shared" si="6"/>
        <v>-</v>
      </c>
      <c r="O19" s="120" t="str">
        <f t="shared" si="0"/>
        <v>-</v>
      </c>
      <c r="P19" s="124" t="str">
        <f t="shared" si="1"/>
        <v>-</v>
      </c>
      <c r="Q19" s="124" t="str">
        <f t="shared" si="2"/>
        <v>-</v>
      </c>
      <c r="R19" s="120" t="str">
        <f t="shared" si="3"/>
        <v>-</v>
      </c>
      <c r="S19" s="120" t="str">
        <f t="shared" si="4"/>
        <v>-</v>
      </c>
      <c r="T19" s="120" t="str">
        <f t="shared" si="7"/>
        <v>-</v>
      </c>
      <c r="U19" s="120" t="str">
        <f t="shared" si="8"/>
        <v>-</v>
      </c>
      <c r="V19" s="120" t="str">
        <f t="shared" si="9"/>
        <v>-</v>
      </c>
      <c r="W19" s="120" t="str">
        <f t="shared" si="10"/>
        <v>-</v>
      </c>
      <c r="X19" s="120" t="str">
        <f t="shared" si="11"/>
        <v>-</v>
      </c>
      <c r="Y19" s="13" t="e">
        <f t="shared" si="12"/>
        <v>#N/A</v>
      </c>
      <c r="Z19" s="13" t="e">
        <f t="shared" si="13"/>
        <v>#N/A</v>
      </c>
      <c r="AA19" s="13" t="e">
        <f t="shared" si="14"/>
        <v>#N/A</v>
      </c>
      <c r="AB19" s="13" t="e">
        <f t="shared" si="15"/>
        <v>#N/A</v>
      </c>
      <c r="AC19" s="13"/>
      <c r="AD19" s="13" t="str">
        <v>PE4</v>
      </c>
      <c r="AE19" s="13" t="str">
        <v>Permissions</v>
      </c>
      <c r="AF19" s="13" t="str">
        <v>How do you ensure that sensitive content is clearly identifiable?</v>
      </c>
      <c r="AG19" s="13" t="str">
        <v>-</v>
      </c>
      <c r="AH19" s="13" t="str">
        <v>-</v>
      </c>
      <c r="AI19" s="13" t="str">
        <v>-</v>
      </c>
      <c r="AJ19" s="13" t="str">
        <v>-</v>
      </c>
      <c r="AK19" s="13" t="str">
        <v>-</v>
      </c>
      <c r="AL19" s="13" t="str">
        <v>-</v>
      </c>
    </row>
    <row r="20" spans="1:38" ht="62">
      <c r="A20" s="119" t="s">
        <v>603</v>
      </c>
      <c r="B20" s="120" t="s">
        <v>266</v>
      </c>
      <c r="C20" s="120" t="str" cm="1">
        <f t="array" ref="C20">INDEX($AS$4:$AS$9,MATCH(_xlfn.BYROW(A20,_xlfn.LAMBDA(_xlpm.x,LEFT(_xlpm.x,MATCH(TRUE,ISNUMBER(--MID(_xlpm.x,_xlfn.SEQUENCE(LEN(_xlpm.x)),1)),0)-1))),$AR$4:$AR$9,0))</f>
        <v>Permissions</v>
      </c>
      <c r="D20" s="119" t="str">
        <f t="shared" si="16"/>
        <v>PE5Yes</v>
      </c>
      <c r="E20" s="119" t="e">
        <f>MATCH(D20,Permissions!$G$2:$G$400,0)</f>
        <v>#N/A</v>
      </c>
      <c r="F20" s="119" t="e">
        <f>MATCH(D20,Permissions!$H$2:$H$400,0)</f>
        <v>#N/A</v>
      </c>
      <c r="G20" s="120" t="e" cm="1">
        <f t="array" ref="G20">INDEX(Permissions!$F$2:$F$400,'Consolidated responses'!E20)</f>
        <v>#N/A</v>
      </c>
      <c r="H20" s="120" t="e" cm="1">
        <f t="array" ref="H20">INDEX(Permissions!$F$2:$F$400,'Consolidated responses'!F20)</f>
        <v>#N/A</v>
      </c>
      <c r="I20" s="120" t="e" cm="1">
        <f t="array" ref="I20">INDEX(Permissions!$I$2:$I$400,'Consolidated responses'!E20)</f>
        <v>#N/A</v>
      </c>
      <c r="J20" s="120" t="e" cm="1">
        <f t="array" ref="J20">INDEX(Permissions!$I$2:$I$400,'Consolidated responses'!F20)</f>
        <v>#N/A</v>
      </c>
      <c r="K20" s="120" t="e" cm="1">
        <f t="array" ref="K20">INDEX(Permissions!$L$2:$L$400,'Consolidated responses'!F20)</f>
        <v>#N/A</v>
      </c>
      <c r="L20" s="120" t="e" cm="1">
        <f t="array" ref="L20">INDEX(Permissions!$M$2:$M$400,'Consolidated responses'!F20)</f>
        <v>#N/A</v>
      </c>
      <c r="M20" s="120" t="str">
        <f>_xlfn.TEXTJOIN(CHAR(10),TRUE,Permissions!N31:N37)</f>
        <v/>
      </c>
      <c r="N20" s="120" t="str">
        <f t="shared" si="6"/>
        <v>-</v>
      </c>
      <c r="O20" s="120" t="str">
        <f t="shared" si="0"/>
        <v>-</v>
      </c>
      <c r="P20" s="124" t="str">
        <f t="shared" si="1"/>
        <v>-</v>
      </c>
      <c r="Q20" s="124" t="str">
        <f t="shared" si="2"/>
        <v>-</v>
      </c>
      <c r="R20" s="120" t="str">
        <f t="shared" si="3"/>
        <v>-</v>
      </c>
      <c r="S20" s="120" t="str">
        <f t="shared" si="4"/>
        <v>-</v>
      </c>
      <c r="T20" s="120" t="str">
        <f t="shared" si="7"/>
        <v>-</v>
      </c>
      <c r="U20" s="120" t="str">
        <f t="shared" si="8"/>
        <v>-</v>
      </c>
      <c r="V20" s="120" t="str">
        <f t="shared" si="9"/>
        <v>-</v>
      </c>
      <c r="W20" s="120" t="str">
        <f t="shared" si="10"/>
        <v>-</v>
      </c>
      <c r="X20" s="120" t="str">
        <f t="shared" si="11"/>
        <v>-</v>
      </c>
      <c r="Y20" s="13" t="e">
        <f t="shared" si="12"/>
        <v>#N/A</v>
      </c>
      <c r="Z20" s="13" t="e">
        <f t="shared" si="13"/>
        <v>#N/A</v>
      </c>
      <c r="AA20" s="13" t="e">
        <f t="shared" si="14"/>
        <v>#N/A</v>
      </c>
      <c r="AB20" s="13" t="e">
        <f t="shared" si="15"/>
        <v>#N/A</v>
      </c>
      <c r="AC20" s="13"/>
      <c r="AD20" s="13" t="str">
        <v>PE5</v>
      </c>
      <c r="AE20" s="13" t="str">
        <v>Permissions</v>
      </c>
      <c r="AF20" s="13" t="str">
        <v>How do you prevent sensitive content from being accidently shared with people who shouldn't have access to it?</v>
      </c>
      <c r="AG20" s="13" t="str">
        <v>-</v>
      </c>
      <c r="AH20" s="13" t="str">
        <v>-</v>
      </c>
      <c r="AI20" s="13" t="str">
        <v>-</v>
      </c>
      <c r="AJ20" s="13" t="str">
        <v>-</v>
      </c>
      <c r="AK20" s="13" t="str">
        <v>-</v>
      </c>
      <c r="AL20" s="13" t="str">
        <v>-</v>
      </c>
    </row>
    <row r="21" spans="1:38" ht="31">
      <c r="A21" s="119" t="s">
        <v>278</v>
      </c>
      <c r="B21" s="120" t="s">
        <v>280</v>
      </c>
      <c r="C21" s="120" t="str" cm="1">
        <f t="array" ref="C21">INDEX($AS$4:$AS$9,MATCH(_xlfn.BYROW(A21,_xlfn.LAMBDA(_xlpm.x,LEFT(_xlpm.x,MATCH(TRUE,ISNUMBER(--MID(_xlpm.x,_xlfn.SEQUENCE(LEN(_xlpm.x)),1)),0)-1))),$AR$4:$AR$9,0))</f>
        <v>Retention</v>
      </c>
      <c r="D21" s="119" t="str">
        <f t="shared" si="16"/>
        <v>R1Yes</v>
      </c>
      <c r="E21" s="119" t="e">
        <f>MATCH(D21,Retention!$G$2:$G$400,0)</f>
        <v>#N/A</v>
      </c>
      <c r="F21" s="119" t="e">
        <f>MATCH(D21,Retention!$H$2:$H$400,0)</f>
        <v>#N/A</v>
      </c>
      <c r="G21" s="120" t="e" cm="1">
        <f t="array" ref="G21">INDEX(Retention!$F$2:$F$400,'Consolidated responses'!E21)</f>
        <v>#N/A</v>
      </c>
      <c r="H21" s="120" t="e" cm="1">
        <f t="array" ref="H21">INDEX(Retention!$F$2:$F$400,'Consolidated responses'!F21)</f>
        <v>#N/A</v>
      </c>
      <c r="I21" s="120" t="e" cm="1">
        <f t="array" ref="I21">INDEX(Retention!$I$2:$I$400,'Consolidated responses'!E21)</f>
        <v>#N/A</v>
      </c>
      <c r="J21" s="120" t="e" cm="1">
        <f t="array" ref="J21">INDEX(Retention!$I$2:$I$400,'Consolidated responses'!F21)</f>
        <v>#N/A</v>
      </c>
      <c r="K21" s="120" t="e" cm="1">
        <f t="array" ref="K21">INDEX(Retention!$L$2:$L$400,'Consolidated responses'!F21)</f>
        <v>#N/A</v>
      </c>
      <c r="L21" s="120" t="e" cm="1">
        <f t="array" ref="L21">INDEX(Retention!$M$2:$M$400,'Consolidated responses'!F21)</f>
        <v>#N/A</v>
      </c>
      <c r="M21" s="120" t="str">
        <f>_xlfn.TEXTJOIN(CHAR(10),TRUE,Retention!N2:N13)</f>
        <v/>
      </c>
      <c r="N21" s="120" t="str">
        <f t="shared" si="6"/>
        <v>-</v>
      </c>
      <c r="O21" s="120" t="str">
        <f t="shared" si="0"/>
        <v>-</v>
      </c>
      <c r="P21" s="124" t="str">
        <f t="shared" si="1"/>
        <v>-</v>
      </c>
      <c r="Q21" s="124" t="str">
        <f t="shared" si="2"/>
        <v>-</v>
      </c>
      <c r="R21" s="120" t="str">
        <f t="shared" si="3"/>
        <v>-</v>
      </c>
      <c r="S21" s="120" t="str">
        <f t="shared" si="4"/>
        <v>-</v>
      </c>
      <c r="T21" s="120" t="str">
        <f t="shared" si="7"/>
        <v>-</v>
      </c>
      <c r="U21" s="120" t="str">
        <f t="shared" si="8"/>
        <v>-</v>
      </c>
      <c r="V21" s="120" t="str">
        <f t="shared" si="9"/>
        <v>-</v>
      </c>
      <c r="W21" s="120" t="str">
        <f t="shared" si="10"/>
        <v>-</v>
      </c>
      <c r="X21" s="120" t="str">
        <f t="shared" si="11"/>
        <v>-</v>
      </c>
      <c r="Y21" s="13" t="e">
        <f t="shared" si="12"/>
        <v>#N/A</v>
      </c>
      <c r="Z21" s="13" t="e">
        <f t="shared" si="13"/>
        <v>#N/A</v>
      </c>
      <c r="AA21" s="13" t="e">
        <f t="shared" si="14"/>
        <v>#N/A</v>
      </c>
      <c r="AB21" s="13" t="e">
        <f t="shared" si="15"/>
        <v>#N/A</v>
      </c>
      <c r="AC21" s="13"/>
      <c r="AD21" s="13" t="str">
        <v>R1</v>
      </c>
      <c r="AE21" s="13" t="str">
        <v>Retention</v>
      </c>
      <c r="AF21" s="13" t="str">
        <v xml:space="preserve">What is your primary method for managing records in Microsoft 365? </v>
      </c>
      <c r="AG21" s="13" t="str">
        <v>-</v>
      </c>
      <c r="AH21" s="13" t="str">
        <v>-</v>
      </c>
      <c r="AI21" s="13" t="str">
        <v>-</v>
      </c>
      <c r="AJ21" s="13" t="str">
        <v>-</v>
      </c>
      <c r="AK21" s="13" t="str">
        <v>-</v>
      </c>
      <c r="AL21" s="13" t="str">
        <v>-</v>
      </c>
    </row>
    <row r="22" spans="1:38" ht="108.5">
      <c r="A22" s="119" t="s">
        <v>302</v>
      </c>
      <c r="B22" s="120" t="s">
        <v>303</v>
      </c>
      <c r="C22" s="120" t="str" cm="1">
        <f t="array" ref="C22">INDEX($AS$4:$AS$9,MATCH(_xlfn.BYROW(A22,_xlfn.LAMBDA(_xlpm.x,LEFT(_xlpm.x,MATCH(TRUE,ISNUMBER(--MID(_xlpm.x,_xlfn.SEQUENCE(LEN(_xlpm.x)),1)),0)-1))),$AR$4:$AR$9,0))</f>
        <v>Retention</v>
      </c>
      <c r="D22" s="119" t="str">
        <f t="shared" si="16"/>
        <v>R2Yes</v>
      </c>
      <c r="E22" s="119" t="e">
        <f>MATCH(D22,Retention!$G$2:$G$400,0)</f>
        <v>#N/A</v>
      </c>
      <c r="F22" s="119" t="e">
        <f>MATCH(D22,Retention!$H$2:$H$400,0)</f>
        <v>#N/A</v>
      </c>
      <c r="G22" s="120" t="e" cm="1">
        <f t="array" ref="G22">INDEX(Retention!$F$2:$F$400,'Consolidated responses'!E22)</f>
        <v>#N/A</v>
      </c>
      <c r="H22" s="120" t="e" cm="1">
        <f t="array" ref="H22">INDEX(Retention!$F$2:$F$400,'Consolidated responses'!F22)</f>
        <v>#N/A</v>
      </c>
      <c r="I22" s="120" t="e" cm="1">
        <f t="array" ref="I22">INDEX(Retention!$I$2:$I$400,'Consolidated responses'!E22)</f>
        <v>#N/A</v>
      </c>
      <c r="J22" s="120" t="e" cm="1">
        <f t="array" ref="J22">INDEX(Retention!$I$2:$I$400,'Consolidated responses'!F22)</f>
        <v>#N/A</v>
      </c>
      <c r="K22" s="120" t="e" cm="1">
        <f t="array" ref="K22">INDEX(Retention!$L$2:$L$400,'Consolidated responses'!F22)</f>
        <v>#N/A</v>
      </c>
      <c r="L22" s="120" t="e" cm="1">
        <f t="array" ref="L22">INDEX(Retention!$M$2:$M$400,'Consolidated responses'!F22)</f>
        <v>#N/A</v>
      </c>
      <c r="M22" s="120" t="str">
        <f>_xlfn.TEXTJOIN(CHAR(10),TRUE,Retention!N14:N19)</f>
        <v/>
      </c>
      <c r="N22" s="120" t="str">
        <f t="shared" si="6"/>
        <v>-</v>
      </c>
      <c r="O22" s="120" t="str">
        <f t="shared" si="0"/>
        <v>-</v>
      </c>
      <c r="P22" s="124" t="str">
        <f t="shared" si="1"/>
        <v>-</v>
      </c>
      <c r="Q22" s="124" t="str">
        <f t="shared" si="2"/>
        <v>-</v>
      </c>
      <c r="R22" s="120" t="str">
        <f t="shared" si="3"/>
        <v>-</v>
      </c>
      <c r="S22" s="120" t="str">
        <f t="shared" si="4"/>
        <v>-</v>
      </c>
      <c r="T22" s="120" t="str">
        <f t="shared" si="7"/>
        <v>-</v>
      </c>
      <c r="U22" s="120" t="str">
        <f t="shared" si="8"/>
        <v>-</v>
      </c>
      <c r="V22" s="120" t="str">
        <f t="shared" si="9"/>
        <v>-</v>
      </c>
      <c r="W22" s="120" t="str">
        <f t="shared" si="10"/>
        <v>-</v>
      </c>
      <c r="X22" s="120" t="str">
        <f t="shared" si="11"/>
        <v>-</v>
      </c>
      <c r="Y22" s="13" t="e">
        <f t="shared" si="12"/>
        <v>#N/A</v>
      </c>
      <c r="Z22" s="13" t="e">
        <f t="shared" si="13"/>
        <v>#N/A</v>
      </c>
      <c r="AA22" s="13" t="e">
        <f t="shared" si="14"/>
        <v>#N/A</v>
      </c>
      <c r="AB22" s="13" t="e">
        <f t="shared" si="15"/>
        <v>#N/A</v>
      </c>
      <c r="AC22" s="13"/>
      <c r="AD22" s="13" t="str">
        <v>R2</v>
      </c>
      <c r="AE22" s="13" t="str">
        <v>Retention</v>
      </c>
      <c r="AF22" s="13" t="str">
        <v>If you use SharePoint Record Center/In Place Records Management, do you have any plans to move away from the legacy records management approach in the next couple of years? If so, what do you plan to move to?</v>
      </c>
      <c r="AG22" s="13" t="str">
        <v>-</v>
      </c>
      <c r="AH22" s="13" t="str">
        <v>-</v>
      </c>
      <c r="AI22" s="13" t="str">
        <v>-</v>
      </c>
      <c r="AJ22" s="13" t="str">
        <v>-</v>
      </c>
      <c r="AK22" s="13" t="str">
        <v>-</v>
      </c>
      <c r="AL22" s="13" t="str">
        <v>-</v>
      </c>
    </row>
    <row r="23" spans="1:38" ht="46.5">
      <c r="A23" s="119" t="s">
        <v>313</v>
      </c>
      <c r="B23" s="120" t="s">
        <v>315</v>
      </c>
      <c r="C23" s="120" t="str" cm="1">
        <f t="array" ref="C23">INDEX($AS$4:$AS$9,MATCH(_xlfn.BYROW(A23,_xlfn.LAMBDA(_xlpm.x,LEFT(_xlpm.x,MATCH(TRUE,ISNUMBER(--MID(_xlpm.x,_xlfn.SEQUENCE(LEN(_xlpm.x)),1)),0)-1))),$AR$4:$AR$9,0))</f>
        <v>Retention</v>
      </c>
      <c r="D23" s="119" t="str">
        <f t="shared" si="16"/>
        <v>R3Yes</v>
      </c>
      <c r="E23" s="119" t="e">
        <f>MATCH(D23,Retention!$G$2:$G$400,0)</f>
        <v>#N/A</v>
      </c>
      <c r="F23" s="119" t="e">
        <f>MATCH(D23,Retention!$H$2:$H$400,0)</f>
        <v>#N/A</v>
      </c>
      <c r="G23" s="120" t="e" cm="1">
        <f t="array" ref="G23">INDEX(Retention!$F$2:$F$400,'Consolidated responses'!E23)</f>
        <v>#N/A</v>
      </c>
      <c r="H23" s="120" t="e" cm="1">
        <f t="array" ref="H23">INDEX(Retention!$F$2:$F$400,'Consolidated responses'!F23)</f>
        <v>#N/A</v>
      </c>
      <c r="I23" s="120" t="e" cm="1">
        <f t="array" ref="I23">INDEX(Retention!$I$2:$I$400,'Consolidated responses'!E23)</f>
        <v>#N/A</v>
      </c>
      <c r="J23" s="120" t="e" cm="1">
        <f t="array" ref="J23">INDEX(Retention!$I$2:$I$400,'Consolidated responses'!F23)</f>
        <v>#N/A</v>
      </c>
      <c r="K23" s="120" t="e" cm="1">
        <f t="array" ref="K23">INDEX(Retention!$L$2:$L$400,'Consolidated responses'!F23)</f>
        <v>#N/A</v>
      </c>
      <c r="L23" s="120" t="e" cm="1">
        <f t="array" ref="L23">INDEX(Retention!$M$2:$M$400,'Consolidated responses'!F23)</f>
        <v>#N/A</v>
      </c>
      <c r="M23" s="120" t="str">
        <f>_xlfn.TEXTJOIN(CHAR(10),TRUE,Retention!N20:N28)</f>
        <v/>
      </c>
      <c r="N23" s="120" t="str">
        <f t="shared" si="6"/>
        <v>-</v>
      </c>
      <c r="O23" s="120" t="str">
        <f t="shared" si="0"/>
        <v>-</v>
      </c>
      <c r="P23" s="124" t="str">
        <f t="shared" si="1"/>
        <v>-</v>
      </c>
      <c r="Q23" s="124" t="str">
        <f t="shared" si="2"/>
        <v>-</v>
      </c>
      <c r="R23" s="120" t="str">
        <f t="shared" si="3"/>
        <v>-</v>
      </c>
      <c r="S23" s="120" t="str">
        <f t="shared" si="4"/>
        <v>-</v>
      </c>
      <c r="T23" s="120" t="str">
        <f t="shared" si="7"/>
        <v>-</v>
      </c>
      <c r="U23" s="120" t="str">
        <f t="shared" si="8"/>
        <v>-</v>
      </c>
      <c r="V23" s="120" t="str">
        <f t="shared" si="9"/>
        <v>-</v>
      </c>
      <c r="W23" s="120" t="str">
        <f t="shared" si="10"/>
        <v>-</v>
      </c>
      <c r="X23" s="120" t="str">
        <f t="shared" si="11"/>
        <v>-</v>
      </c>
      <c r="Y23" s="13" t="e">
        <f t="shared" si="12"/>
        <v>#N/A</v>
      </c>
      <c r="Z23" s="13" t="e">
        <f t="shared" si="13"/>
        <v>#N/A</v>
      </c>
      <c r="AA23" s="13" t="e">
        <f t="shared" si="14"/>
        <v>#N/A</v>
      </c>
      <c r="AB23" s="13" t="e">
        <f t="shared" si="15"/>
        <v>#N/A</v>
      </c>
      <c r="AC23" s="13"/>
      <c r="AD23" s="13" t="str">
        <v>R3</v>
      </c>
      <c r="AE23" s="13" t="str">
        <v>Retention</v>
      </c>
      <c r="AF23" s="13" t="str">
        <v xml:space="preserve">If you use Outlook, what is your primary approach to managing records? </v>
      </c>
      <c r="AG23" s="13" t="str">
        <v>-</v>
      </c>
      <c r="AH23" s="13" t="str">
        <v>-</v>
      </c>
      <c r="AI23" s="13" t="str">
        <v>-</v>
      </c>
      <c r="AJ23" s="13" t="str">
        <v>-</v>
      </c>
      <c r="AK23" s="13" t="str">
        <v>-</v>
      </c>
      <c r="AL23" s="13" t="str">
        <v>-</v>
      </c>
    </row>
    <row r="24" spans="1:38" ht="62">
      <c r="A24" s="119" t="s">
        <v>331</v>
      </c>
      <c r="B24" s="120" t="s">
        <v>332</v>
      </c>
      <c r="C24" s="120" t="str" cm="1">
        <f t="array" ref="C24">INDEX($AS$4:$AS$9,MATCH(_xlfn.BYROW(A24,_xlfn.LAMBDA(_xlpm.x,LEFT(_xlpm.x,MATCH(TRUE,ISNUMBER(--MID(_xlpm.x,_xlfn.SEQUENCE(LEN(_xlpm.x)),1)),0)-1))),$AR$4:$AR$9,0))</f>
        <v>Retention</v>
      </c>
      <c r="D24" s="119" t="str">
        <f t="shared" si="16"/>
        <v>R4Yes</v>
      </c>
      <c r="E24" s="119" t="e">
        <f>MATCH(D24,Retention!$G$2:$G$400,0)</f>
        <v>#N/A</v>
      </c>
      <c r="F24" s="119" t="e">
        <f>MATCH(D24,Retention!$H$2:$H$400,0)</f>
        <v>#N/A</v>
      </c>
      <c r="G24" s="120" t="e" cm="1">
        <f t="array" ref="G24">INDEX(Retention!$F$2:$F$400,'Consolidated responses'!E24)</f>
        <v>#N/A</v>
      </c>
      <c r="H24" s="120" t="e" cm="1">
        <f t="array" ref="H24">INDEX(Retention!$F$2:$F$400,'Consolidated responses'!F24)</f>
        <v>#N/A</v>
      </c>
      <c r="I24" s="120" t="e" cm="1">
        <f t="array" ref="I24">INDEX(Retention!$I$2:$I$400,'Consolidated responses'!E24)</f>
        <v>#N/A</v>
      </c>
      <c r="J24" s="120" t="e" cm="1">
        <f t="array" ref="J24">INDEX(Retention!$I$2:$I$400,'Consolidated responses'!F24)</f>
        <v>#N/A</v>
      </c>
      <c r="K24" s="120" t="e" cm="1">
        <f t="array" ref="K24">INDEX(Retention!$L$2:$L$400,'Consolidated responses'!F24)</f>
        <v>#N/A</v>
      </c>
      <c r="L24" s="120" t="e" cm="1">
        <f t="array" ref="L24">INDEX(Retention!$M$2:$M$400,'Consolidated responses'!F24)</f>
        <v>#N/A</v>
      </c>
      <c r="M24" s="120" t="str">
        <f>_xlfn.TEXTJOIN(CHAR(10),TRUE,Retention!N29:N38)</f>
        <v/>
      </c>
      <c r="N24" s="120" t="str">
        <f t="shared" si="6"/>
        <v>-</v>
      </c>
      <c r="O24" s="120" t="str">
        <f t="shared" si="0"/>
        <v>-</v>
      </c>
      <c r="P24" s="124" t="str">
        <f t="shared" si="1"/>
        <v>-</v>
      </c>
      <c r="Q24" s="124" t="str">
        <f t="shared" si="2"/>
        <v>-</v>
      </c>
      <c r="R24" s="120" t="str">
        <f t="shared" si="3"/>
        <v>-</v>
      </c>
      <c r="S24" s="120" t="str">
        <f t="shared" si="4"/>
        <v>-</v>
      </c>
      <c r="T24" s="120" t="str">
        <f t="shared" si="7"/>
        <v>-</v>
      </c>
      <c r="U24" s="120" t="str">
        <f t="shared" si="8"/>
        <v>-</v>
      </c>
      <c r="V24" s="120" t="str">
        <f t="shared" si="9"/>
        <v>-</v>
      </c>
      <c r="W24" s="120" t="str">
        <f t="shared" si="10"/>
        <v>-</v>
      </c>
      <c r="X24" s="120" t="str">
        <f t="shared" si="11"/>
        <v>-</v>
      </c>
      <c r="Y24" s="13" t="e">
        <f t="shared" si="12"/>
        <v>#N/A</v>
      </c>
      <c r="Z24" s="13" t="e">
        <f t="shared" si="13"/>
        <v>#N/A</v>
      </c>
      <c r="AA24" s="13" t="e">
        <f t="shared" si="14"/>
        <v>#N/A</v>
      </c>
      <c r="AB24" s="13" t="e">
        <f t="shared" si="15"/>
        <v>#N/A</v>
      </c>
      <c r="AC24" s="13"/>
      <c r="AD24" s="13" t="str">
        <v>R4</v>
      </c>
      <c r="AE24" s="13" t="str">
        <v>Retention</v>
      </c>
      <c r="AF24" s="13" t="str">
        <v xml:space="preserve">If you use SharePoint Online, what is your primary approach to managing records (including files stored in Teams)? </v>
      </c>
      <c r="AG24" s="13" t="str">
        <v>-</v>
      </c>
      <c r="AH24" s="13" t="str">
        <v>-</v>
      </c>
      <c r="AI24" s="13" t="str">
        <v>-</v>
      </c>
      <c r="AJ24" s="13" t="str">
        <v>-</v>
      </c>
      <c r="AK24" s="13" t="str">
        <v>-</v>
      </c>
      <c r="AL24" s="13" t="str">
        <v>-</v>
      </c>
    </row>
    <row r="25" spans="1:38" ht="77.5">
      <c r="A25" s="119" t="s">
        <v>350</v>
      </c>
      <c r="B25" s="120" t="s">
        <v>351</v>
      </c>
      <c r="C25" s="120" t="str" cm="1">
        <f t="array" ref="C25">INDEX($AS$4:$AS$9,MATCH(_xlfn.BYROW(A25,_xlfn.LAMBDA(_xlpm.x,LEFT(_xlpm.x,MATCH(TRUE,ISNUMBER(--MID(_xlpm.x,_xlfn.SEQUENCE(LEN(_xlpm.x)),1)),0)-1))),$AR$4:$AR$9,0))</f>
        <v>Retention</v>
      </c>
      <c r="D25" s="119" t="str">
        <f t="shared" si="16"/>
        <v>R5Yes</v>
      </c>
      <c r="E25" s="119" t="e">
        <f>MATCH(D25,Retention!$G$2:$G$400,0)</f>
        <v>#N/A</v>
      </c>
      <c r="F25" s="119" t="e">
        <f>MATCH(D25,Retention!$H$2:$H$400,0)</f>
        <v>#N/A</v>
      </c>
      <c r="G25" s="120" t="e" cm="1">
        <f t="array" ref="G25">INDEX(Retention!$F$2:$F$400,'Consolidated responses'!E25)</f>
        <v>#N/A</v>
      </c>
      <c r="H25" s="120" t="e" cm="1">
        <f t="array" ref="H25">INDEX(Retention!$F$2:$F$400,'Consolidated responses'!F25)</f>
        <v>#N/A</v>
      </c>
      <c r="I25" s="120" t="e" cm="1">
        <f t="array" ref="I25">INDEX(Retention!$I$2:$I$400,'Consolidated responses'!E25)</f>
        <v>#N/A</v>
      </c>
      <c r="J25" s="120" t="e" cm="1">
        <f t="array" ref="J25">INDEX(Retention!$I$2:$I$400,'Consolidated responses'!F25)</f>
        <v>#N/A</v>
      </c>
      <c r="K25" s="120" t="e" cm="1">
        <f t="array" ref="K25">INDEX(Retention!$L$2:$L$400,'Consolidated responses'!F25)</f>
        <v>#N/A</v>
      </c>
      <c r="L25" s="120" t="e" cm="1">
        <f t="array" ref="L25">INDEX(Retention!$M$2:$M$400,'Consolidated responses'!F25)</f>
        <v>#N/A</v>
      </c>
      <c r="M25" s="120" t="str">
        <f>_xlfn.TEXTJOIN(CHAR(10),TRUE,Retention!N39:N47)</f>
        <v/>
      </c>
      <c r="N25" s="120" t="str">
        <f t="shared" si="6"/>
        <v>-</v>
      </c>
      <c r="O25" s="120" t="str">
        <f t="shared" si="0"/>
        <v>-</v>
      </c>
      <c r="P25" s="124" t="str">
        <f t="shared" si="1"/>
        <v>-</v>
      </c>
      <c r="Q25" s="124" t="str">
        <f t="shared" si="2"/>
        <v>-</v>
      </c>
      <c r="R25" s="120" t="str">
        <f t="shared" si="3"/>
        <v>-</v>
      </c>
      <c r="S25" s="120" t="str">
        <f t="shared" si="4"/>
        <v>-</v>
      </c>
      <c r="T25" s="120" t="str">
        <f t="shared" si="7"/>
        <v>-</v>
      </c>
      <c r="U25" s="120" t="str">
        <f t="shared" si="8"/>
        <v>-</v>
      </c>
      <c r="V25" s="120" t="str">
        <f t="shared" si="9"/>
        <v>-</v>
      </c>
      <c r="W25" s="120" t="str">
        <f t="shared" si="10"/>
        <v>-</v>
      </c>
      <c r="X25" s="120" t="str">
        <f t="shared" si="11"/>
        <v>-</v>
      </c>
      <c r="Y25" s="13" t="e">
        <f t="shared" si="12"/>
        <v>#N/A</v>
      </c>
      <c r="Z25" s="13" t="e">
        <f t="shared" si="13"/>
        <v>#N/A</v>
      </c>
      <c r="AA25" s="13" t="e">
        <f t="shared" si="14"/>
        <v>#N/A</v>
      </c>
      <c r="AB25" s="13" t="e">
        <f t="shared" si="15"/>
        <v>#N/A</v>
      </c>
      <c r="AC25" s="13"/>
      <c r="AD25" s="13" t="str">
        <v>R5</v>
      </c>
      <c r="AE25" s="13" t="str">
        <v>Retention</v>
      </c>
      <c r="AF25" s="13" t="str">
        <v xml:space="preserve">Which of these options best describes the way you apply 'retention policy' functionality in SharePoint (including files stored in Teams)? </v>
      </c>
      <c r="AG25" s="13" t="str">
        <v>-</v>
      </c>
      <c r="AH25" s="13" t="str">
        <v>-</v>
      </c>
      <c r="AI25" s="13" t="str">
        <v>-</v>
      </c>
      <c r="AJ25" s="13" t="str">
        <v>-</v>
      </c>
      <c r="AK25" s="13" t="str">
        <v>-</v>
      </c>
      <c r="AL25" s="13" t="str">
        <v>-</v>
      </c>
    </row>
    <row r="26" spans="1:38" ht="77.5">
      <c r="A26" s="119" t="s">
        <v>367</v>
      </c>
      <c r="B26" s="120" t="s">
        <v>368</v>
      </c>
      <c r="C26" s="120" t="str" cm="1">
        <f t="array" ref="C26">INDEX($AS$4:$AS$9,MATCH(_xlfn.BYROW(A26,_xlfn.LAMBDA(_xlpm.x,LEFT(_xlpm.x,MATCH(TRUE,ISNUMBER(--MID(_xlpm.x,_xlfn.SEQUENCE(LEN(_xlpm.x)),1)),0)-1))),$AR$4:$AR$9,0))</f>
        <v>Retention</v>
      </c>
      <c r="D26" s="119" t="str">
        <f t="shared" si="16"/>
        <v>R6Yes</v>
      </c>
      <c r="E26" s="119" t="e">
        <f>MATCH(D26,Retention!$G$2:$G$400,0)</f>
        <v>#N/A</v>
      </c>
      <c r="F26" s="119" t="e">
        <f>MATCH(D26,Retention!$H$2:$H$400,0)</f>
        <v>#N/A</v>
      </c>
      <c r="G26" s="120" t="e" cm="1">
        <f t="array" ref="G26">INDEX(Retention!$F$2:$F$400,'Consolidated responses'!E26)</f>
        <v>#N/A</v>
      </c>
      <c r="H26" s="120" t="e" cm="1">
        <f t="array" ref="H26">INDEX(Retention!$F$2:$F$400,'Consolidated responses'!F26)</f>
        <v>#N/A</v>
      </c>
      <c r="I26" s="120" t="e" cm="1">
        <f t="array" ref="I26">INDEX(Retention!$I$2:$I$400,'Consolidated responses'!E26)</f>
        <v>#N/A</v>
      </c>
      <c r="J26" s="120" t="e" cm="1">
        <f t="array" ref="J26">INDEX(Retention!$I$2:$I$400,'Consolidated responses'!F26)</f>
        <v>#N/A</v>
      </c>
      <c r="K26" s="120" t="e" cm="1">
        <f t="array" ref="K26">INDEX(Retention!$L$2:$L$400,'Consolidated responses'!F26)</f>
        <v>#N/A</v>
      </c>
      <c r="L26" s="120" t="e" cm="1">
        <f t="array" ref="L26">INDEX(Retention!$M$2:$M$400,'Consolidated responses'!F26)</f>
        <v>#N/A</v>
      </c>
      <c r="M26" s="120" t="str">
        <f>_xlfn.TEXTJOIN(CHAR(10),TRUE,Retention!N48:N56)</f>
        <v/>
      </c>
      <c r="N26" s="120" t="str">
        <f t="shared" si="6"/>
        <v>-</v>
      </c>
      <c r="O26" s="120" t="str">
        <f t="shared" si="0"/>
        <v>-</v>
      </c>
      <c r="P26" s="124" t="str">
        <f t="shared" si="1"/>
        <v>-</v>
      </c>
      <c r="Q26" s="124" t="str">
        <f t="shared" si="2"/>
        <v>-</v>
      </c>
      <c r="R26" s="120" t="str">
        <f t="shared" si="3"/>
        <v>-</v>
      </c>
      <c r="S26" s="120" t="str">
        <f t="shared" si="4"/>
        <v>-</v>
      </c>
      <c r="T26" s="120" t="str">
        <f t="shared" si="7"/>
        <v>-</v>
      </c>
      <c r="U26" s="120" t="str">
        <f t="shared" si="8"/>
        <v>-</v>
      </c>
      <c r="V26" s="120" t="str">
        <f t="shared" si="9"/>
        <v>-</v>
      </c>
      <c r="W26" s="120" t="str">
        <f t="shared" si="10"/>
        <v>-</v>
      </c>
      <c r="X26" s="120" t="str">
        <f t="shared" si="11"/>
        <v>-</v>
      </c>
      <c r="Y26" s="13" t="e">
        <f t="shared" si="12"/>
        <v>#N/A</v>
      </c>
      <c r="Z26" s="13" t="e">
        <f t="shared" si="13"/>
        <v>#N/A</v>
      </c>
      <c r="AA26" s="13" t="e">
        <f t="shared" si="14"/>
        <v>#N/A</v>
      </c>
      <c r="AB26" s="13" t="e">
        <f t="shared" si="15"/>
        <v>#N/A</v>
      </c>
      <c r="AC26" s="13"/>
      <c r="AD26" s="13" t="str">
        <v>R6</v>
      </c>
      <c r="AE26" s="13" t="str">
        <v>Retention</v>
      </c>
      <c r="AF26" s="13" t="str">
        <v>Which if these options best describes the way you apply 'retention label' functionality in SharePoint (including files stored in Teams)?</v>
      </c>
      <c r="AG26" s="13" t="str">
        <v>-</v>
      </c>
      <c r="AH26" s="13" t="str">
        <v>-</v>
      </c>
      <c r="AI26" s="13" t="str">
        <v>-</v>
      </c>
      <c r="AJ26" s="13" t="str">
        <v>-</v>
      </c>
      <c r="AK26" s="13" t="str">
        <v>-</v>
      </c>
      <c r="AL26" s="13" t="str">
        <v>-</v>
      </c>
    </row>
    <row r="27" spans="1:38" ht="93">
      <c r="A27" s="119" t="s">
        <v>384</v>
      </c>
      <c r="B27" s="120" t="s">
        <v>385</v>
      </c>
      <c r="C27" s="120" t="str" cm="1">
        <f t="array" ref="C27">INDEX($AS$4:$AS$9,MATCH(_xlfn.BYROW(A27,_xlfn.LAMBDA(_xlpm.x,LEFT(_xlpm.x,MATCH(TRUE,ISNUMBER(--MID(_xlpm.x,_xlfn.SEQUENCE(LEN(_xlpm.x)),1)),0)-1))),$AR$4:$AR$9,0))</f>
        <v>Retention</v>
      </c>
      <c r="D27" s="119" t="str">
        <f t="shared" si="16"/>
        <v>R7Yes</v>
      </c>
      <c r="E27" s="119" t="e">
        <f>MATCH(D27,Retention!$G$2:$G$400,0)</f>
        <v>#N/A</v>
      </c>
      <c r="F27" s="119" t="e">
        <f>MATCH(D27,Retention!$H$2:$H$400,0)</f>
        <v>#N/A</v>
      </c>
      <c r="G27" s="120" t="e" cm="1">
        <f t="array" ref="G27">INDEX(Retention!$F$2:$F$400,'Consolidated responses'!E27)</f>
        <v>#N/A</v>
      </c>
      <c r="H27" s="120" t="e" cm="1">
        <f t="array" ref="H27">INDEX(Retention!$F$2:$F$400,'Consolidated responses'!F27)</f>
        <v>#N/A</v>
      </c>
      <c r="I27" s="120" t="e" cm="1">
        <f t="array" ref="I27">INDEX(Retention!$I$2:$I$400,'Consolidated responses'!E27)</f>
        <v>#N/A</v>
      </c>
      <c r="J27" s="120" t="e" cm="1">
        <f t="array" ref="J27">INDEX(Retention!$I$2:$I$400,'Consolidated responses'!F27)</f>
        <v>#N/A</v>
      </c>
      <c r="K27" s="120" t="e" cm="1">
        <f t="array" ref="K27">INDEX(Retention!$L$2:$L$400,'Consolidated responses'!F27)</f>
        <v>#N/A</v>
      </c>
      <c r="L27" s="120" t="e" cm="1">
        <f t="array" ref="L27">INDEX(Retention!$M$2:$M$400,'Consolidated responses'!F27)</f>
        <v>#N/A</v>
      </c>
      <c r="M27" s="120" t="str">
        <f>_xlfn.TEXTJOIN(CHAR(10),TRUE,Retention!N57:N61)</f>
        <v/>
      </c>
      <c r="N27" s="120" t="str">
        <f t="shared" si="6"/>
        <v>-</v>
      </c>
      <c r="O27" s="120" t="str">
        <f t="shared" si="0"/>
        <v>-</v>
      </c>
      <c r="P27" s="124" t="str">
        <f t="shared" si="1"/>
        <v>-</v>
      </c>
      <c r="Q27" s="124" t="str">
        <f t="shared" si="2"/>
        <v>-</v>
      </c>
      <c r="R27" s="120" t="str">
        <f t="shared" si="3"/>
        <v>-</v>
      </c>
      <c r="S27" s="120" t="str">
        <f t="shared" si="4"/>
        <v>-</v>
      </c>
      <c r="T27" s="120" t="str">
        <f t="shared" si="7"/>
        <v>-</v>
      </c>
      <c r="U27" s="120" t="str">
        <f t="shared" si="8"/>
        <v>-</v>
      </c>
      <c r="V27" s="120" t="str">
        <f t="shared" si="9"/>
        <v>-</v>
      </c>
      <c r="W27" s="120" t="str">
        <f t="shared" si="10"/>
        <v>-</v>
      </c>
      <c r="X27" s="120" t="str">
        <f t="shared" si="11"/>
        <v>-</v>
      </c>
      <c r="Y27" s="13" t="e">
        <f t="shared" si="12"/>
        <v>#N/A</v>
      </c>
      <c r="Z27" s="13" t="e">
        <f t="shared" si="13"/>
        <v>#N/A</v>
      </c>
      <c r="AA27" s="13" t="e">
        <f t="shared" si="14"/>
        <v>#N/A</v>
      </c>
      <c r="AB27" s="13" t="e">
        <f t="shared" si="15"/>
        <v>#N/A</v>
      </c>
      <c r="AC27" s="13"/>
      <c r="AD27" s="13" t="str">
        <v>R7</v>
      </c>
      <c r="AE27" s="13" t="str">
        <v>Retention</v>
      </c>
      <c r="AF27" s="13" t="str">
        <v>If you make use of retention labels in SharePoint (including files stored in Teams), how have you configured the global setting that enables/disabled the ability for staff to delete labelled content?</v>
      </c>
      <c r="AG27" s="13" t="str">
        <v>-</v>
      </c>
      <c r="AH27" s="13" t="str">
        <v>-</v>
      </c>
      <c r="AI27" s="13" t="str">
        <v>-</v>
      </c>
      <c r="AJ27" s="13" t="str">
        <v>-</v>
      </c>
      <c r="AK27" s="13" t="str">
        <v>-</v>
      </c>
      <c r="AL27" s="13" t="str">
        <v>-</v>
      </c>
    </row>
    <row r="28" spans="1:38" ht="46.5">
      <c r="A28" s="119" t="s">
        <v>393</v>
      </c>
      <c r="B28" s="120" t="s">
        <v>394</v>
      </c>
      <c r="C28" s="120" t="str" cm="1">
        <f t="array" ref="C28">INDEX($AS$4:$AS$9,MATCH(_xlfn.BYROW(A28,_xlfn.LAMBDA(_xlpm.x,LEFT(_xlpm.x,MATCH(TRUE,ISNUMBER(--MID(_xlpm.x,_xlfn.SEQUENCE(LEN(_xlpm.x)),1)),0)-1))),$AR$4:$AR$9,0))</f>
        <v>Retention</v>
      </c>
      <c r="D28" s="119" t="str">
        <f t="shared" si="16"/>
        <v>R8Yes</v>
      </c>
      <c r="E28" s="119" t="e">
        <f>MATCH(D28,Retention!$G$2:$G$400,0)</f>
        <v>#N/A</v>
      </c>
      <c r="F28" s="119" t="e">
        <f>MATCH(D28,Retention!$H$2:$H$400,0)</f>
        <v>#N/A</v>
      </c>
      <c r="G28" s="120" t="e" cm="1">
        <f t="array" ref="G28">INDEX(Retention!$F$2:$F$400,'Consolidated responses'!E28)</f>
        <v>#N/A</v>
      </c>
      <c r="H28" s="120" t="e" cm="1">
        <f t="array" ref="H28">INDEX(Retention!$F$2:$F$400,'Consolidated responses'!F28)</f>
        <v>#N/A</v>
      </c>
      <c r="I28" s="120" t="e" cm="1">
        <f t="array" ref="I28">INDEX(Retention!$I$2:$I$400,'Consolidated responses'!E28)</f>
        <v>#N/A</v>
      </c>
      <c r="J28" s="120" t="e" cm="1">
        <f t="array" ref="J28">INDEX(Retention!$I$2:$I$400,'Consolidated responses'!F28)</f>
        <v>#N/A</v>
      </c>
      <c r="K28" s="120" t="e" cm="1">
        <f t="array" ref="K28">INDEX(Retention!$L$2:$L$400,'Consolidated responses'!F28)</f>
        <v>#N/A</v>
      </c>
      <c r="L28" s="120" t="e" cm="1">
        <f t="array" ref="L28">INDEX(Retention!$M$2:$M$400,'Consolidated responses'!F28)</f>
        <v>#N/A</v>
      </c>
      <c r="M28" s="120" t="str">
        <f>_xlfn.TEXTJOIN(CHAR(10),TRUE,Retention!N62:N69)</f>
        <v/>
      </c>
      <c r="N28" s="120" t="str">
        <f t="shared" si="6"/>
        <v>-</v>
      </c>
      <c r="O28" s="120" t="str">
        <f t="shared" si="0"/>
        <v>-</v>
      </c>
      <c r="P28" s="124" t="str">
        <f t="shared" si="1"/>
        <v>-</v>
      </c>
      <c r="Q28" s="124" t="str">
        <f t="shared" si="2"/>
        <v>-</v>
      </c>
      <c r="R28" s="120" t="str">
        <f t="shared" si="3"/>
        <v>-</v>
      </c>
      <c r="S28" s="120" t="str">
        <f t="shared" si="4"/>
        <v>-</v>
      </c>
      <c r="T28" s="120" t="str">
        <f t="shared" si="7"/>
        <v>-</v>
      </c>
      <c r="U28" s="120" t="str">
        <f t="shared" si="8"/>
        <v>-</v>
      </c>
      <c r="V28" s="120" t="str">
        <f t="shared" si="9"/>
        <v>-</v>
      </c>
      <c r="W28" s="120" t="str">
        <f t="shared" si="10"/>
        <v>-</v>
      </c>
      <c r="X28" s="120" t="str">
        <f t="shared" si="11"/>
        <v>-</v>
      </c>
      <c r="Y28" s="13" t="e">
        <f t="shared" si="12"/>
        <v>#N/A</v>
      </c>
      <c r="Z28" s="13" t="e">
        <f t="shared" si="13"/>
        <v>#N/A</v>
      </c>
      <c r="AA28" s="13" t="e">
        <f t="shared" si="14"/>
        <v>#N/A</v>
      </c>
      <c r="AB28" s="13" t="e">
        <f t="shared" si="15"/>
        <v>#N/A</v>
      </c>
      <c r="AC28" s="13"/>
      <c r="AD28" s="13" t="str">
        <v>R8</v>
      </c>
      <c r="AE28" s="13" t="str">
        <v>Retention</v>
      </c>
      <c r="AF28" s="13" t="str">
        <v xml:space="preserve">If you use Viva Engage (formerly Yammer), what is your primary approach to managing records? </v>
      </c>
      <c r="AG28" s="13" t="str">
        <v>-</v>
      </c>
      <c r="AH28" s="13" t="str">
        <v>-</v>
      </c>
      <c r="AI28" s="13" t="str">
        <v>-</v>
      </c>
      <c r="AJ28" s="13" t="str">
        <v>-</v>
      </c>
      <c r="AK28" s="13" t="str">
        <v>-</v>
      </c>
      <c r="AL28" s="13" t="str">
        <v>-</v>
      </c>
    </row>
    <row r="29" spans="1:38" ht="31">
      <c r="A29" s="119" t="s">
        <v>408</v>
      </c>
      <c r="B29" s="120" t="s">
        <v>409</v>
      </c>
      <c r="C29" s="120" t="str" cm="1">
        <f t="array" ref="C29">INDEX($AS$4:$AS$9,MATCH(_xlfn.BYROW(A29,_xlfn.LAMBDA(_xlpm.x,LEFT(_xlpm.x,MATCH(TRUE,ISNUMBER(--MID(_xlpm.x,_xlfn.SEQUENCE(LEN(_xlpm.x)),1)),0)-1))),$AR$4:$AR$9,0))</f>
        <v>Retention</v>
      </c>
      <c r="D29" s="119" t="str">
        <f t="shared" si="16"/>
        <v>R9Yes</v>
      </c>
      <c r="E29" s="119" t="e">
        <f>MATCH(D29,Retention!$G$2:$G$400,0)</f>
        <v>#N/A</v>
      </c>
      <c r="F29" s="119" t="e">
        <f>MATCH(D29,Retention!$H$2:$H$400,0)</f>
        <v>#N/A</v>
      </c>
      <c r="G29" s="120" t="e" cm="1">
        <f t="array" ref="G29">INDEX(Retention!$F$2:$F$400,'Consolidated responses'!E29)</f>
        <v>#N/A</v>
      </c>
      <c r="H29" s="120" t="e" cm="1">
        <f t="array" ref="H29">INDEX(Retention!$F$2:$F$400,'Consolidated responses'!F29)</f>
        <v>#N/A</v>
      </c>
      <c r="I29" s="120" t="e" cm="1">
        <f t="array" ref="I29">INDEX(Retention!$I$2:$I$400,'Consolidated responses'!E29)</f>
        <v>#N/A</v>
      </c>
      <c r="J29" s="120" t="e" cm="1">
        <f t="array" ref="J29">INDEX(Retention!$I$2:$I$400,'Consolidated responses'!F29)</f>
        <v>#N/A</v>
      </c>
      <c r="K29" s="120" t="e" cm="1">
        <f t="array" ref="K29">INDEX(Retention!$L$2:$L$400,'Consolidated responses'!F29)</f>
        <v>#N/A</v>
      </c>
      <c r="L29" s="120" t="e" cm="1">
        <f t="array" ref="L29">INDEX(Retention!$M$2:$M$400,'Consolidated responses'!F29)</f>
        <v>#N/A</v>
      </c>
      <c r="M29" s="120" t="str">
        <f>_xlfn.TEXTJOIN(CHAR(10),TRUE,Retention!N70:N75)</f>
        <v/>
      </c>
      <c r="N29" s="120" t="str">
        <f t="shared" si="6"/>
        <v>-</v>
      </c>
      <c r="O29" s="120" t="str">
        <f t="shared" si="0"/>
        <v>-</v>
      </c>
      <c r="P29" s="124" t="str">
        <f t="shared" si="1"/>
        <v>-</v>
      </c>
      <c r="Q29" s="124" t="str">
        <f t="shared" si="2"/>
        <v>-</v>
      </c>
      <c r="R29" s="120" t="str">
        <f t="shared" si="3"/>
        <v>-</v>
      </c>
      <c r="S29" s="120" t="str">
        <f t="shared" si="4"/>
        <v>-</v>
      </c>
      <c r="T29" s="120" t="str">
        <f t="shared" si="7"/>
        <v>-</v>
      </c>
      <c r="U29" s="120" t="str">
        <f t="shared" si="8"/>
        <v>-</v>
      </c>
      <c r="V29" s="120" t="str">
        <f t="shared" si="9"/>
        <v>-</v>
      </c>
      <c r="W29" s="120" t="str">
        <f t="shared" si="10"/>
        <v>-</v>
      </c>
      <c r="X29" s="120" t="str">
        <f t="shared" si="11"/>
        <v>-</v>
      </c>
      <c r="Y29" s="13" t="e">
        <f t="shared" si="12"/>
        <v>#N/A</v>
      </c>
      <c r="Z29" s="13" t="e">
        <f t="shared" si="13"/>
        <v>#N/A</v>
      </c>
      <c r="AA29" s="13" t="e">
        <f t="shared" si="14"/>
        <v>#N/A</v>
      </c>
      <c r="AB29" s="13" t="e">
        <f t="shared" si="15"/>
        <v>#N/A</v>
      </c>
      <c r="AC29" s="13"/>
      <c r="AD29" s="13" t="str">
        <v>R9</v>
      </c>
      <c r="AE29" s="13" t="str">
        <v>Retention</v>
      </c>
      <c r="AF29" s="13" t="str">
        <v xml:space="preserve">If you use OneDrive, how have you trained staff to use it? </v>
      </c>
      <c r="AG29" s="13" t="str">
        <v>-</v>
      </c>
      <c r="AH29" s="13" t="str">
        <v>-</v>
      </c>
      <c r="AI29" s="13" t="str">
        <v>-</v>
      </c>
      <c r="AJ29" s="13" t="str">
        <v>-</v>
      </c>
      <c r="AK29" s="13" t="str">
        <v>-</v>
      </c>
      <c r="AL29" s="13" t="str">
        <v>-</v>
      </c>
    </row>
    <row r="30" spans="1:38" ht="46.5">
      <c r="A30" s="119" t="s">
        <v>419</v>
      </c>
      <c r="B30" s="120" t="s">
        <v>420</v>
      </c>
      <c r="C30" s="120" t="str" cm="1">
        <f t="array" ref="C30">INDEX($AS$4:$AS$9,MATCH(_xlfn.BYROW(A30,_xlfn.LAMBDA(_xlpm.x,LEFT(_xlpm.x,MATCH(TRUE,ISNUMBER(--MID(_xlpm.x,_xlfn.SEQUENCE(LEN(_xlpm.x)),1)),0)-1))),$AR$4:$AR$9,0))</f>
        <v>Retention</v>
      </c>
      <c r="D30" s="119" t="str">
        <f t="shared" si="16"/>
        <v>R10Yes</v>
      </c>
      <c r="E30" s="119" t="e">
        <f>MATCH(D30,Retention!$G$2:$G$400,0)</f>
        <v>#N/A</v>
      </c>
      <c r="F30" s="119" t="e">
        <f>MATCH(D30,Retention!$H$2:$H$400,0)</f>
        <v>#N/A</v>
      </c>
      <c r="G30" s="120" t="e" cm="1">
        <f t="array" ref="G30">INDEX(Retention!$F$2:$F$400,'Consolidated responses'!E30)</f>
        <v>#N/A</v>
      </c>
      <c r="H30" s="120" t="e" cm="1">
        <f t="array" ref="H30">INDEX(Retention!$F$2:$F$400,'Consolidated responses'!F30)</f>
        <v>#N/A</v>
      </c>
      <c r="I30" s="120" t="e" cm="1">
        <f t="array" ref="I30">INDEX(Retention!$I$2:$I$400,'Consolidated responses'!E30)</f>
        <v>#N/A</v>
      </c>
      <c r="J30" s="120" t="e" cm="1">
        <f t="array" ref="J30">INDEX(Retention!$I$2:$I$400,'Consolidated responses'!F30)</f>
        <v>#N/A</v>
      </c>
      <c r="K30" s="120" t="e" cm="1">
        <f t="array" ref="K30">INDEX(Retention!$L$2:$L$400,'Consolidated responses'!F30)</f>
        <v>#N/A</v>
      </c>
      <c r="L30" s="120" t="e" cm="1">
        <f t="array" ref="L30">INDEX(Retention!$M$2:$M$400,'Consolidated responses'!F30)</f>
        <v>#N/A</v>
      </c>
      <c r="M30" s="120" t="str">
        <f>_xlfn.TEXTJOIN(CHAR(10),TRUE,Retention!N76:N84)</f>
        <v/>
      </c>
      <c r="N30" s="120" t="str">
        <f t="shared" si="6"/>
        <v>-</v>
      </c>
      <c r="O30" s="120" t="str">
        <f t="shared" si="0"/>
        <v>-</v>
      </c>
      <c r="P30" s="124" t="str">
        <f t="shared" si="1"/>
        <v>-</v>
      </c>
      <c r="Q30" s="124" t="str">
        <f t="shared" si="2"/>
        <v>-</v>
      </c>
      <c r="R30" s="120" t="str">
        <f t="shared" si="3"/>
        <v>-</v>
      </c>
      <c r="S30" s="120" t="str">
        <f t="shared" si="4"/>
        <v>-</v>
      </c>
      <c r="T30" s="120" t="str">
        <f t="shared" si="7"/>
        <v>-</v>
      </c>
      <c r="U30" s="120" t="str">
        <f t="shared" si="8"/>
        <v>-</v>
      </c>
      <c r="V30" s="120" t="str">
        <f t="shared" si="9"/>
        <v>-</v>
      </c>
      <c r="W30" s="120" t="str">
        <f t="shared" si="10"/>
        <v>-</v>
      </c>
      <c r="X30" s="120" t="str">
        <f t="shared" si="11"/>
        <v>-</v>
      </c>
      <c r="Y30" s="13" t="e">
        <f t="shared" si="12"/>
        <v>#N/A</v>
      </c>
      <c r="Z30" s="13" t="e">
        <f t="shared" si="13"/>
        <v>#N/A</v>
      </c>
      <c r="AA30" s="13" t="e">
        <f t="shared" si="14"/>
        <v>#N/A</v>
      </c>
      <c r="AB30" s="13" t="e">
        <f t="shared" si="15"/>
        <v>#N/A</v>
      </c>
      <c r="AC30" s="13"/>
      <c r="AD30" s="13" t="str">
        <v>R10</v>
      </c>
      <c r="AE30" s="13" t="str">
        <v>Retention</v>
      </c>
      <c r="AF30" s="13" t="str">
        <v>If you use OneDrive, what is your primary approach to managing records?</v>
      </c>
      <c r="AG30" s="13" t="str">
        <v>-</v>
      </c>
      <c r="AH30" s="13" t="str">
        <v>-</v>
      </c>
      <c r="AI30" s="13" t="str">
        <v>-</v>
      </c>
      <c r="AJ30" s="13" t="str">
        <v>-</v>
      </c>
      <c r="AK30" s="13" t="str">
        <v>-</v>
      </c>
      <c r="AL30" s="13" t="str">
        <v>-</v>
      </c>
    </row>
    <row r="31" spans="1:38" ht="77.5">
      <c r="A31" s="119" t="s">
        <v>436</v>
      </c>
      <c r="B31" s="120" t="s">
        <v>437</v>
      </c>
      <c r="C31" s="120" t="str" cm="1">
        <f t="array" ref="C31">INDEX($AS$4:$AS$9,MATCH(_xlfn.BYROW(A31,_xlfn.LAMBDA(_xlpm.x,LEFT(_xlpm.x,MATCH(TRUE,ISNUMBER(--MID(_xlpm.x,_xlfn.SEQUENCE(LEN(_xlpm.x)),1)),0)-1))),$AR$4:$AR$9,0))</f>
        <v>Retention</v>
      </c>
      <c r="D31" s="119" t="str">
        <f t="shared" si="16"/>
        <v>R11Yes</v>
      </c>
      <c r="E31" s="119" t="e">
        <f>MATCH(D31,Retention!$G$2:$G$400,0)</f>
        <v>#N/A</v>
      </c>
      <c r="F31" s="119" t="e">
        <f>MATCH(D31,Retention!$H$2:$H$400,0)</f>
        <v>#N/A</v>
      </c>
      <c r="G31" s="120" t="e" cm="1">
        <f t="array" ref="G31">INDEX(Retention!$F$2:$F$400,'Consolidated responses'!E31)</f>
        <v>#N/A</v>
      </c>
      <c r="H31" s="120" t="e" cm="1">
        <f t="array" ref="H31">INDEX(Retention!$F$2:$F$400,'Consolidated responses'!F31)</f>
        <v>#N/A</v>
      </c>
      <c r="I31" s="120" t="e" cm="1">
        <f t="array" ref="I31">INDEX(Retention!$I$2:$I$400,'Consolidated responses'!E31)</f>
        <v>#N/A</v>
      </c>
      <c r="J31" s="120" t="e" cm="1">
        <f t="array" ref="J31">INDEX(Retention!$I$2:$I$400,'Consolidated responses'!F31)</f>
        <v>#N/A</v>
      </c>
      <c r="K31" s="120" t="e" cm="1">
        <f t="array" ref="K31">INDEX(Retention!$L$2:$L$400,'Consolidated responses'!F31)</f>
        <v>#N/A</v>
      </c>
      <c r="L31" s="120" t="e" cm="1">
        <f t="array" ref="L31">INDEX(Retention!$M$2:$M$400,'Consolidated responses'!F31)</f>
        <v>#N/A</v>
      </c>
      <c r="M31" s="120" t="str">
        <f>_xlfn.TEXTJOIN(CHAR(10),TRUE,Retention!N85:N91)</f>
        <v/>
      </c>
      <c r="N31" s="120" t="str">
        <f t="shared" si="6"/>
        <v>-</v>
      </c>
      <c r="O31" s="120" t="str">
        <f t="shared" si="0"/>
        <v>-</v>
      </c>
      <c r="P31" s="124" t="str">
        <f t="shared" si="1"/>
        <v>-</v>
      </c>
      <c r="Q31" s="124" t="str">
        <f t="shared" si="2"/>
        <v>-</v>
      </c>
      <c r="R31" s="120" t="str">
        <f t="shared" si="3"/>
        <v>-</v>
      </c>
      <c r="S31" s="120" t="str">
        <f t="shared" si="4"/>
        <v>-</v>
      </c>
      <c r="T31" s="120" t="str">
        <f t="shared" si="7"/>
        <v>-</v>
      </c>
      <c r="U31" s="120" t="str">
        <f t="shared" si="8"/>
        <v>-</v>
      </c>
      <c r="V31" s="120" t="str">
        <f t="shared" si="9"/>
        <v>-</v>
      </c>
      <c r="W31" s="120" t="str">
        <f t="shared" si="10"/>
        <v>-</v>
      </c>
      <c r="X31" s="120" t="str">
        <f t="shared" si="11"/>
        <v>-</v>
      </c>
      <c r="Y31" s="13" t="e">
        <f t="shared" si="12"/>
        <v>#N/A</v>
      </c>
      <c r="Z31" s="13" t="e">
        <f t="shared" si="13"/>
        <v>#N/A</v>
      </c>
      <c r="AA31" s="13" t="e">
        <f t="shared" si="14"/>
        <v>#N/A</v>
      </c>
      <c r="AB31" s="13" t="e">
        <f t="shared" si="15"/>
        <v>#N/A</v>
      </c>
      <c r="AC31" s="13"/>
      <c r="AD31" s="13" t="str">
        <v>R11</v>
      </c>
      <c r="AE31" s="13" t="str">
        <v>Retention</v>
      </c>
      <c r="AF31" s="13" t="str">
        <v>If you allow Teams chats, what is your primary approach to managing records in chats?
(This question refers to Teams 1:1 chat not Channel messages)</v>
      </c>
      <c r="AG31" s="13" t="str">
        <v>-</v>
      </c>
      <c r="AH31" s="13" t="str">
        <v>-</v>
      </c>
      <c r="AI31" s="13" t="str">
        <v>-</v>
      </c>
      <c r="AJ31" s="13" t="str">
        <v>-</v>
      </c>
      <c r="AK31" s="13" t="str">
        <v>-</v>
      </c>
      <c r="AL31" s="13" t="str">
        <v>-</v>
      </c>
    </row>
    <row r="32" spans="1:38" ht="46.5">
      <c r="A32" s="119" t="s">
        <v>449</v>
      </c>
      <c r="B32" s="120" t="s">
        <v>450</v>
      </c>
      <c r="C32" s="120" t="str" cm="1">
        <f t="array" ref="C32">INDEX($AS$4:$AS$9,MATCH(_xlfn.BYROW(A32,_xlfn.LAMBDA(_xlpm.x,LEFT(_xlpm.x,MATCH(TRUE,ISNUMBER(--MID(_xlpm.x,_xlfn.SEQUENCE(LEN(_xlpm.x)),1)),0)-1))),$AR$4:$AR$9,0))</f>
        <v>Retention</v>
      </c>
      <c r="D32" s="119" t="str">
        <f t="shared" si="16"/>
        <v>R12Yes</v>
      </c>
      <c r="E32" s="119" t="e">
        <f>MATCH(D32,Retention!$G$2:$G$400,0)</f>
        <v>#N/A</v>
      </c>
      <c r="F32" s="119" t="e">
        <f>MATCH(D32,Retention!$H$2:$H$400,0)</f>
        <v>#N/A</v>
      </c>
      <c r="G32" s="120" t="e" cm="1">
        <f t="array" ref="G32">INDEX(Retention!$F$2:$F$400,'Consolidated responses'!E32)</f>
        <v>#N/A</v>
      </c>
      <c r="H32" s="120" t="e" cm="1">
        <f t="array" ref="H32">INDEX(Retention!$F$2:$F$400,'Consolidated responses'!F32)</f>
        <v>#N/A</v>
      </c>
      <c r="I32" s="120" t="e" cm="1">
        <f t="array" ref="I32">INDEX(Retention!$I$2:$I$400,'Consolidated responses'!E32)</f>
        <v>#N/A</v>
      </c>
      <c r="J32" s="120" t="e" cm="1">
        <f t="array" ref="J32">INDEX(Retention!$I$2:$I$400,'Consolidated responses'!F32)</f>
        <v>#N/A</v>
      </c>
      <c r="K32" s="120" t="e" cm="1">
        <f t="array" ref="K32">INDEX(Retention!$L$2:$L$400,'Consolidated responses'!F32)</f>
        <v>#N/A</v>
      </c>
      <c r="L32" s="120" t="e" cm="1">
        <f t="array" ref="L32">INDEX(Retention!$M$2:$M$400,'Consolidated responses'!F32)</f>
        <v>#N/A</v>
      </c>
      <c r="M32" s="120" t="str">
        <f>_xlfn.TEXTJOIN(CHAR(10),TRUE,Retention!N92:N98)</f>
        <v/>
      </c>
      <c r="N32" s="120" t="str">
        <f t="shared" si="6"/>
        <v>-</v>
      </c>
      <c r="O32" s="120" t="str">
        <f t="shared" si="0"/>
        <v>-</v>
      </c>
      <c r="P32" s="124" t="str">
        <f t="shared" si="1"/>
        <v>-</v>
      </c>
      <c r="Q32" s="124" t="str">
        <f t="shared" si="2"/>
        <v>-</v>
      </c>
      <c r="R32" s="120" t="str">
        <f t="shared" si="3"/>
        <v>-</v>
      </c>
      <c r="S32" s="120" t="str">
        <f t="shared" si="4"/>
        <v>-</v>
      </c>
      <c r="T32" s="120" t="str">
        <f t="shared" si="7"/>
        <v>-</v>
      </c>
      <c r="U32" s="120" t="str">
        <f t="shared" si="8"/>
        <v>-</v>
      </c>
      <c r="V32" s="120" t="str">
        <f t="shared" si="9"/>
        <v>-</v>
      </c>
      <c r="W32" s="120" t="str">
        <f t="shared" si="10"/>
        <v>-</v>
      </c>
      <c r="X32" s="120" t="str">
        <f t="shared" si="11"/>
        <v>-</v>
      </c>
      <c r="Y32" s="13" t="e">
        <f t="shared" si="12"/>
        <v>#N/A</v>
      </c>
      <c r="Z32" s="13" t="e">
        <f t="shared" si="13"/>
        <v>#N/A</v>
      </c>
      <c r="AA32" s="13" t="e">
        <f t="shared" si="14"/>
        <v>#N/A</v>
      </c>
      <c r="AB32" s="13" t="e">
        <f t="shared" si="15"/>
        <v>#N/A</v>
      </c>
      <c r="AC32" s="13"/>
      <c r="AD32" s="13" t="str">
        <v>R12</v>
      </c>
      <c r="AE32" s="13" t="str">
        <v>Retention</v>
      </c>
      <c r="AF32" s="13" t="str">
        <v>If you allow Team channel posts, what is your primary approach to managing records?</v>
      </c>
      <c r="AG32" s="13" t="str">
        <v>-</v>
      </c>
      <c r="AH32" s="13" t="str">
        <v>-</v>
      </c>
      <c r="AI32" s="13" t="str">
        <v>-</v>
      </c>
      <c r="AJ32" s="13" t="str">
        <v>-</v>
      </c>
      <c r="AK32" s="13" t="str">
        <v>-</v>
      </c>
      <c r="AL32" s="13" t="str">
        <v>-</v>
      </c>
    </row>
    <row r="33" spans="1:38" ht="62">
      <c r="A33" s="119" t="s">
        <v>462</v>
      </c>
      <c r="B33" s="120" t="s">
        <v>463</v>
      </c>
      <c r="C33" s="120" t="str" cm="1">
        <f t="array" ref="C33">INDEX($AS$4:$AS$9,MATCH(_xlfn.BYROW(A33,_xlfn.LAMBDA(_xlpm.x,LEFT(_xlpm.x,MATCH(TRUE,ISNUMBER(--MID(_xlpm.x,_xlfn.SEQUENCE(LEN(_xlpm.x)),1)),0)-1))),$AR$4:$AR$9,0))</f>
        <v>Retention</v>
      </c>
      <c r="D33" s="119" t="str">
        <f t="shared" si="16"/>
        <v>R13Yes</v>
      </c>
      <c r="E33" s="119" t="e">
        <f>MATCH(D33,Retention!$G$2:$G$400,0)</f>
        <v>#N/A</v>
      </c>
      <c r="F33" s="119" t="e">
        <f>MATCH(D33,Retention!$H$2:$H$400,0)</f>
        <v>#N/A</v>
      </c>
      <c r="G33" s="120" t="e" cm="1">
        <f t="array" ref="G33">INDEX(Retention!$F$2:$F$400,'Consolidated responses'!E33)</f>
        <v>#N/A</v>
      </c>
      <c r="H33" s="120" t="e" cm="1">
        <f t="array" ref="H33">INDEX(Retention!$F$2:$F$400,'Consolidated responses'!F33)</f>
        <v>#N/A</v>
      </c>
      <c r="I33" s="120" t="e" cm="1">
        <f t="array" ref="I33">INDEX(Retention!$I$2:$I$400,'Consolidated responses'!E33)</f>
        <v>#N/A</v>
      </c>
      <c r="J33" s="120" t="e" cm="1">
        <f t="array" ref="J33">INDEX(Retention!$I$2:$I$400,'Consolidated responses'!F33)</f>
        <v>#N/A</v>
      </c>
      <c r="K33" s="120" t="e" cm="1">
        <f t="array" ref="K33">INDEX(Retention!$L$2:$L$400,'Consolidated responses'!F33)</f>
        <v>#N/A</v>
      </c>
      <c r="L33" s="120" t="e" cm="1">
        <f t="array" ref="L33">INDEX(Retention!$M$2:$M$400,'Consolidated responses'!F33)</f>
        <v>#N/A</v>
      </c>
      <c r="M33" s="120" t="str">
        <f>_xlfn.TEXTJOIN(CHAR(10),TRUE,Retention!N99:N105)</f>
        <v/>
      </c>
      <c r="N33" s="120" t="str">
        <f t="shared" si="6"/>
        <v>-</v>
      </c>
      <c r="O33" s="120" t="str">
        <f t="shared" si="0"/>
        <v>-</v>
      </c>
      <c r="P33" s="124" t="str">
        <f t="shared" si="1"/>
        <v>-</v>
      </c>
      <c r="Q33" s="124" t="str">
        <f t="shared" si="2"/>
        <v>-</v>
      </c>
      <c r="R33" s="120" t="str">
        <f t="shared" si="3"/>
        <v>-</v>
      </c>
      <c r="S33" s="120" t="str">
        <f t="shared" si="4"/>
        <v>-</v>
      </c>
      <c r="T33" s="120" t="str">
        <f t="shared" si="7"/>
        <v>-</v>
      </c>
      <c r="U33" s="120" t="str">
        <f t="shared" si="8"/>
        <v>-</v>
      </c>
      <c r="V33" s="120" t="str">
        <f t="shared" si="9"/>
        <v>-</v>
      </c>
      <c r="W33" s="120" t="str">
        <f t="shared" si="10"/>
        <v>-</v>
      </c>
      <c r="X33" s="120" t="str">
        <f t="shared" si="11"/>
        <v>-</v>
      </c>
      <c r="Y33" s="13" t="e">
        <f t="shared" si="12"/>
        <v>#N/A</v>
      </c>
      <c r="Z33" s="13" t="e">
        <f t="shared" si="13"/>
        <v>#N/A</v>
      </c>
      <c r="AA33" s="13" t="e">
        <f t="shared" si="14"/>
        <v>#N/A</v>
      </c>
      <c r="AB33" s="13" t="e">
        <f t="shared" si="15"/>
        <v>#N/A</v>
      </c>
      <c r="AC33" s="13"/>
      <c r="AD33" s="13" t="str">
        <v>R13</v>
      </c>
      <c r="AE33" s="13" t="str">
        <v>Retention</v>
      </c>
      <c r="AF33" s="13" t="str">
        <v>Do you use record labels to make your records immutable? NB, a 'record label' is an immutable variant of a retention label.</v>
      </c>
      <c r="AG33" s="13" t="str">
        <v>-</v>
      </c>
      <c r="AH33" s="13" t="str">
        <v>-</v>
      </c>
      <c r="AI33" s="13" t="str">
        <v>-</v>
      </c>
      <c r="AJ33" s="13" t="str">
        <v>-</v>
      </c>
      <c r="AK33" s="13" t="str">
        <v>-</v>
      </c>
      <c r="AL33" s="13" t="str">
        <v>-</v>
      </c>
    </row>
    <row r="34" spans="1:38" ht="46.5">
      <c r="A34" s="119" t="s">
        <v>475</v>
      </c>
      <c r="B34" s="120" t="s">
        <v>476</v>
      </c>
      <c r="C34" s="120" t="str" cm="1">
        <f t="array" ref="C34">INDEX($AS$4:$AS$9,MATCH(_xlfn.BYROW(A34,_xlfn.LAMBDA(_xlpm.x,LEFT(_xlpm.x,MATCH(TRUE,ISNUMBER(--MID(_xlpm.x,_xlfn.SEQUENCE(LEN(_xlpm.x)),1)),0)-1))),$AR$4:$AR$9,0))</f>
        <v>Retention</v>
      </c>
      <c r="D34" s="119" t="str">
        <f t="shared" si="16"/>
        <v>R14Yes</v>
      </c>
      <c r="E34" s="119" t="e">
        <f>MATCH(D34,Retention!$G$2:$G$400,0)</f>
        <v>#N/A</v>
      </c>
      <c r="F34" s="119" t="e">
        <f>MATCH(D34,Retention!$H$2:$H$400,0)</f>
        <v>#N/A</v>
      </c>
      <c r="G34" s="120" t="e" cm="1">
        <f t="array" ref="G34">INDEX(Retention!$F$2:$F$400,'Consolidated responses'!E34)</f>
        <v>#N/A</v>
      </c>
      <c r="H34" s="120" t="e" cm="1">
        <f t="array" ref="H34">INDEX(Retention!$F$2:$F$400,'Consolidated responses'!F34)</f>
        <v>#N/A</v>
      </c>
      <c r="I34" s="120" t="e" cm="1">
        <f t="array" ref="I34">INDEX(Retention!$I$2:$I$400,'Consolidated responses'!E34)</f>
        <v>#N/A</v>
      </c>
      <c r="J34" s="120" t="e" cm="1">
        <f t="array" ref="J34">INDEX(Retention!$I$2:$I$400,'Consolidated responses'!F34)</f>
        <v>#N/A</v>
      </c>
      <c r="K34" s="120" t="e" cm="1">
        <f t="array" ref="K34">INDEX(Retention!$L$2:$L$400,'Consolidated responses'!F34)</f>
        <v>#N/A</v>
      </c>
      <c r="L34" s="120" t="e" cm="1">
        <f t="array" ref="L34">INDEX(Retention!$M$2:$M$400,'Consolidated responses'!F34)</f>
        <v>#N/A</v>
      </c>
      <c r="M34" s="120" t="str">
        <f>_xlfn.TEXTJOIN(CHAR(10),TRUE,Retention!N106:N111)</f>
        <v/>
      </c>
      <c r="N34" s="120" t="str">
        <f t="shared" si="6"/>
        <v>-</v>
      </c>
      <c r="O34" s="120" t="str">
        <f t="shared" si="0"/>
        <v>-</v>
      </c>
      <c r="P34" s="124" t="str">
        <f t="shared" si="1"/>
        <v>-</v>
      </c>
      <c r="Q34" s="124" t="str">
        <f t="shared" si="2"/>
        <v>-</v>
      </c>
      <c r="R34" s="120" t="str">
        <f t="shared" si="3"/>
        <v>-</v>
      </c>
      <c r="S34" s="120" t="str">
        <f t="shared" si="4"/>
        <v>-</v>
      </c>
      <c r="T34" s="120" t="str">
        <f t="shared" si="7"/>
        <v>-</v>
      </c>
      <c r="U34" s="120" t="str">
        <f t="shared" si="8"/>
        <v>-</v>
      </c>
      <c r="V34" s="120" t="str">
        <f t="shared" si="9"/>
        <v>-</v>
      </c>
      <c r="W34" s="120" t="str">
        <f t="shared" si="10"/>
        <v>-</v>
      </c>
      <c r="X34" s="120" t="str">
        <f t="shared" si="11"/>
        <v>-</v>
      </c>
      <c r="Y34" s="13" t="e">
        <f t="shared" si="12"/>
        <v>#N/A</v>
      </c>
      <c r="Z34" s="13" t="e">
        <f t="shared" si="13"/>
        <v>#N/A</v>
      </c>
      <c r="AA34" s="13" t="e">
        <f t="shared" si="14"/>
        <v>#N/A</v>
      </c>
      <c r="AB34" s="13" t="e">
        <f t="shared" si="15"/>
        <v>#N/A</v>
      </c>
      <c r="AC34" s="13"/>
      <c r="AD34" s="13" t="str">
        <v>R14</v>
      </c>
      <c r="AE34" s="13" t="str">
        <v>Retention</v>
      </c>
      <c r="AF34" s="13" t="str">
        <v>How do you apply retention to different versions of the same record?</v>
      </c>
      <c r="AG34" s="13" t="str">
        <v>-</v>
      </c>
      <c r="AH34" s="13" t="str">
        <v>-</v>
      </c>
      <c r="AI34" s="13" t="str">
        <v>-</v>
      </c>
      <c r="AJ34" s="13" t="str">
        <v>-</v>
      </c>
      <c r="AK34" s="13" t="str">
        <v>-</v>
      </c>
      <c r="AL34" s="13" t="str">
        <v>-</v>
      </c>
    </row>
    <row r="35" spans="1:38" ht="46.5">
      <c r="A35" s="119" t="s">
        <v>486</v>
      </c>
      <c r="B35" s="120" t="s">
        <v>488</v>
      </c>
      <c r="C35" s="120" t="str" cm="1">
        <f t="array" ref="C35">INDEX($AS$4:$AS$9,MATCH(_xlfn.BYROW(A35,_xlfn.LAMBDA(_xlpm.x,LEFT(_xlpm.x,MATCH(TRUE,ISNUMBER(--MID(_xlpm.x,_xlfn.SEQUENCE(LEN(_xlpm.x)),1)),0)-1))),$AR$4:$AR$9,0))</f>
        <v>Disposition Review</v>
      </c>
      <c r="D35" s="119" t="str">
        <f t="shared" si="16"/>
        <v>D1Yes</v>
      </c>
      <c r="E35" s="119" t="e">
        <f>MATCH(D35,'Disposition Review'!$G$2:$G$400,0)</f>
        <v>#N/A</v>
      </c>
      <c r="F35" s="119" t="e">
        <f>MATCH(D35,'Disposition Review'!$H$2:$H$400,0)</f>
        <v>#N/A</v>
      </c>
      <c r="G35" s="120" t="e" cm="1">
        <f t="array" ref="G35">INDEX('Disposition Review'!$F$2:$F$400,'Consolidated responses'!E35)</f>
        <v>#N/A</v>
      </c>
      <c r="H35" s="120" t="e" cm="1">
        <f t="array" ref="H35">INDEX('Disposition Review'!$F$2:$F$400,'Consolidated responses'!F35)</f>
        <v>#N/A</v>
      </c>
      <c r="I35" s="120" t="e" cm="1">
        <f t="array" ref="I35">INDEX('Disposition Review'!$I$2:$I$400,'Consolidated responses'!E35)</f>
        <v>#N/A</v>
      </c>
      <c r="J35" s="120" t="e" cm="1">
        <f t="array" ref="J35">INDEX('Disposition Review'!$I$2:$I$400,'Consolidated responses'!F35)</f>
        <v>#N/A</v>
      </c>
      <c r="K35" s="120" t="e" cm="1">
        <f t="array" ref="K35">INDEX('Disposition Review'!$L$2:$L$400,'Consolidated responses'!F35)</f>
        <v>#N/A</v>
      </c>
      <c r="L35" s="120" t="e" cm="1">
        <f t="array" ref="L35">INDEX('Disposition Review'!$M$2:$M$400,'Consolidated responses'!F35)</f>
        <v>#N/A</v>
      </c>
      <c r="M35" s="120" t="str">
        <f>_xlfn.TEXTJOIN(CHAR(10),TRUE,'Disposition Review'!N2:N9)</f>
        <v/>
      </c>
      <c r="N35" s="120" t="str">
        <f t="shared" si="6"/>
        <v>-</v>
      </c>
      <c r="O35" s="120" t="str">
        <f t="shared" si="0"/>
        <v>-</v>
      </c>
      <c r="P35" s="124" t="str">
        <f t="shared" si="1"/>
        <v>-</v>
      </c>
      <c r="Q35" s="124" t="str">
        <f t="shared" si="2"/>
        <v>-</v>
      </c>
      <c r="R35" s="120" t="str">
        <f t="shared" si="3"/>
        <v>-</v>
      </c>
      <c r="S35" s="120" t="str">
        <f t="shared" si="4"/>
        <v>-</v>
      </c>
      <c r="T35" s="120" t="str">
        <f t="shared" si="7"/>
        <v>-</v>
      </c>
      <c r="U35" s="120" t="str">
        <f t="shared" si="8"/>
        <v>-</v>
      </c>
      <c r="V35" s="120" t="str">
        <f t="shared" si="9"/>
        <v>-</v>
      </c>
      <c r="W35" s="120" t="str">
        <f t="shared" si="10"/>
        <v>-</v>
      </c>
      <c r="X35" s="120" t="str">
        <f t="shared" si="11"/>
        <v>-</v>
      </c>
      <c r="Y35" s="13" t="e">
        <f t="shared" si="12"/>
        <v>#N/A</v>
      </c>
      <c r="Z35" s="13" t="e">
        <f t="shared" si="13"/>
        <v>#N/A</v>
      </c>
      <c r="AA35" s="13" t="e">
        <f t="shared" si="14"/>
        <v>#N/A</v>
      </c>
      <c r="AB35" s="13" t="e">
        <f t="shared" si="15"/>
        <v>#N/A</v>
      </c>
      <c r="AC35" s="13"/>
      <c r="AD35" s="13" t="str">
        <v>D1</v>
      </c>
      <c r="AE35" s="13" t="str">
        <v>Disposition Review</v>
      </c>
      <c r="AF35" s="13" t="str">
        <v xml:space="preserve">If you use Microsoft 365, do you undertake any disposition reviews on content stored in the tenant? </v>
      </c>
      <c r="AG35" s="13" t="str">
        <v>-</v>
      </c>
      <c r="AH35" s="13" t="str">
        <v>-</v>
      </c>
      <c r="AI35" s="13" t="str">
        <v>-</v>
      </c>
      <c r="AJ35" s="13" t="str">
        <v>-</v>
      </c>
      <c r="AK35" s="13" t="str">
        <v>-</v>
      </c>
      <c r="AL35" s="13" t="str">
        <v>-</v>
      </c>
    </row>
    <row r="36" spans="1:38" ht="62">
      <c r="A36" s="119" t="s">
        <v>502</v>
      </c>
      <c r="B36" s="120" t="s">
        <v>604</v>
      </c>
      <c r="C36" s="120" t="str" cm="1">
        <f t="array" ref="C36">INDEX($AS$4:$AS$9,MATCH(_xlfn.BYROW(A36,_xlfn.LAMBDA(_xlpm.x,LEFT(_xlpm.x,MATCH(TRUE,ISNUMBER(--MID(_xlpm.x,_xlfn.SEQUENCE(LEN(_xlpm.x)),1)),0)-1))),$AR$4:$AR$9,0))</f>
        <v>Disposition Review</v>
      </c>
      <c r="D36" s="119" t="str">
        <f t="shared" si="16"/>
        <v>D2Yes</v>
      </c>
      <c r="E36" s="119" t="e">
        <f>MATCH(D36,'Disposition Review'!$G$2:$G$400,0)</f>
        <v>#N/A</v>
      </c>
      <c r="F36" s="119" t="e">
        <f>MATCH(D36,'Disposition Review'!$H$2:$H$400,0)</f>
        <v>#N/A</v>
      </c>
      <c r="G36" s="120" t="e" cm="1">
        <f t="array" ref="G36">INDEX('Disposition Review'!$F$2:$F$400,'Consolidated responses'!E36)</f>
        <v>#N/A</v>
      </c>
      <c r="H36" s="120" t="e" cm="1">
        <f t="array" ref="H36">INDEX('Disposition Review'!$F$2:$F$400,'Consolidated responses'!F36)</f>
        <v>#N/A</v>
      </c>
      <c r="I36" s="120" t="e" cm="1">
        <f t="array" ref="I36">INDEX('Disposition Review'!$I$2:$I$400,'Consolidated responses'!E36)</f>
        <v>#N/A</v>
      </c>
      <c r="J36" s="120" t="e" cm="1">
        <f t="array" ref="J36">INDEX('Disposition Review'!$I$2:$I$400,'Consolidated responses'!F36)</f>
        <v>#N/A</v>
      </c>
      <c r="K36" s="120" t="e" cm="1">
        <f t="array" ref="K36">INDEX('Disposition Review'!$L$2:$L$400,'Consolidated responses'!F36)</f>
        <v>#N/A</v>
      </c>
      <c r="L36" s="120" t="e" cm="1">
        <f t="array" ref="L36">INDEX('Disposition Review'!$M$2:$M$400,'Consolidated responses'!F36)</f>
        <v>#N/A</v>
      </c>
      <c r="M36" s="120" t="str">
        <f>_xlfn.TEXTJOIN(CHAR(10),TRUE,'Disposition Review'!N10:N17)</f>
        <v/>
      </c>
      <c r="N36" s="120" t="str">
        <f t="shared" si="6"/>
        <v>-</v>
      </c>
      <c r="O36" s="120" t="str">
        <f t="shared" si="0"/>
        <v>-</v>
      </c>
      <c r="P36" s="124" t="str">
        <f t="shared" si="1"/>
        <v>-</v>
      </c>
      <c r="Q36" s="124" t="str">
        <f t="shared" si="2"/>
        <v>-</v>
      </c>
      <c r="R36" s="120" t="str">
        <f t="shared" si="3"/>
        <v>-</v>
      </c>
      <c r="S36" s="120" t="str">
        <f t="shared" si="4"/>
        <v>-</v>
      </c>
      <c r="T36" s="120" t="str">
        <f t="shared" si="7"/>
        <v>-</v>
      </c>
      <c r="U36" s="120" t="str">
        <f t="shared" si="8"/>
        <v>-</v>
      </c>
      <c r="V36" s="120" t="str">
        <f t="shared" si="9"/>
        <v>-</v>
      </c>
      <c r="W36" s="120" t="str">
        <f t="shared" si="10"/>
        <v>-</v>
      </c>
      <c r="X36" s="120" t="str">
        <f t="shared" si="11"/>
        <v>-</v>
      </c>
      <c r="Y36" s="13" t="e">
        <f t="shared" si="12"/>
        <v>#N/A</v>
      </c>
      <c r="Z36" s="13" t="e">
        <f t="shared" si="13"/>
        <v>#N/A</v>
      </c>
      <c r="AA36" s="13" t="e">
        <f t="shared" si="14"/>
        <v>#N/A</v>
      </c>
      <c r="AB36" s="13" t="e">
        <f t="shared" si="15"/>
        <v>#N/A</v>
      </c>
      <c r="AC36" s="13"/>
      <c r="AD36" s="13" t="str">
        <v>D2</v>
      </c>
      <c r="AE36" s="13" t="str">
        <v>Disposition Review</v>
      </c>
      <c r="AF36" s="13" t="str">
        <v>If you use Microsoft 365, what plans have you made for transferring Public Records from your tenancy to your nation's official archives?</v>
      </c>
      <c r="AG36" s="13" t="str">
        <v>-</v>
      </c>
      <c r="AH36" s="13" t="str">
        <v>-</v>
      </c>
      <c r="AI36" s="13" t="str">
        <v>-</v>
      </c>
      <c r="AJ36" s="13" t="str">
        <v>-</v>
      </c>
      <c r="AK36" s="13" t="str">
        <v>-</v>
      </c>
      <c r="AL36" s="13" t="str">
        <v>-</v>
      </c>
    </row>
    <row r="37" spans="1:38" ht="93">
      <c r="A37" s="119" t="s">
        <v>517</v>
      </c>
      <c r="B37" s="120" t="s">
        <v>605</v>
      </c>
      <c r="C37" s="120" t="str" cm="1">
        <f t="array" ref="C37">INDEX($AS$4:$AS$9,MATCH(_xlfn.BYROW(A37,_xlfn.LAMBDA(_xlpm.x,LEFT(_xlpm.x,MATCH(TRUE,ISNUMBER(--MID(_xlpm.x,_xlfn.SEQUENCE(LEN(_xlpm.x)),1)),0)-1))),$AR$4:$AR$9,0))</f>
        <v>Disposition Review</v>
      </c>
      <c r="D37" s="119" t="str">
        <f t="shared" si="16"/>
        <v>D3Yes</v>
      </c>
      <c r="E37" s="119" t="e">
        <f>MATCH(D37,'Disposition Review'!$G$2:$G$400,0)</f>
        <v>#N/A</v>
      </c>
      <c r="F37" s="119" t="e">
        <f>MATCH(D37,'Disposition Review'!$H$2:$H$400,0)</f>
        <v>#N/A</v>
      </c>
      <c r="G37" s="120" t="e" cm="1">
        <f t="array" ref="G37">INDEX('Disposition Review'!$F$2:$F$400,'Consolidated responses'!E37)</f>
        <v>#N/A</v>
      </c>
      <c r="H37" s="120" t="e" cm="1">
        <f t="array" ref="H37">INDEX('Disposition Review'!$F$2:$F$400,'Consolidated responses'!F37)</f>
        <v>#N/A</v>
      </c>
      <c r="I37" s="120" t="e" cm="1">
        <f t="array" ref="I37">INDEX('Disposition Review'!$I$2:$I$400,'Consolidated responses'!E37)</f>
        <v>#N/A</v>
      </c>
      <c r="J37" s="120" t="e" cm="1">
        <f t="array" ref="J37">INDEX('Disposition Review'!$I$2:$I$400,'Consolidated responses'!F37)</f>
        <v>#N/A</v>
      </c>
      <c r="K37" s="120" t="e" cm="1">
        <f t="array" ref="K37">INDEX('Disposition Review'!$L$2:$L$400,'Consolidated responses'!F37)</f>
        <v>#N/A</v>
      </c>
      <c r="L37" s="120" t="e" cm="1">
        <f t="array" ref="L37">INDEX('Disposition Review'!$M$2:$M$400,'Consolidated responses'!F37)</f>
        <v>#N/A</v>
      </c>
      <c r="M37" s="120" t="str">
        <f>_xlfn.TEXTJOIN(CHAR(10),TRUE,'Disposition Review'!N18:N23)</f>
        <v/>
      </c>
      <c r="N37" s="120" t="str">
        <f t="shared" si="6"/>
        <v>-</v>
      </c>
      <c r="O37" s="120" t="str">
        <f t="shared" si="0"/>
        <v>-</v>
      </c>
      <c r="P37" s="124" t="str">
        <f t="shared" si="1"/>
        <v>-</v>
      </c>
      <c r="Q37" s="124" t="str">
        <f t="shared" si="2"/>
        <v>-</v>
      </c>
      <c r="R37" s="120" t="str">
        <f t="shared" si="3"/>
        <v>-</v>
      </c>
      <c r="S37" s="120" t="str">
        <f t="shared" si="4"/>
        <v>-</v>
      </c>
      <c r="T37" s="120" t="str">
        <f t="shared" si="7"/>
        <v>-</v>
      </c>
      <c r="U37" s="120" t="str">
        <f t="shared" si="8"/>
        <v>-</v>
      </c>
      <c r="V37" s="120" t="str">
        <f t="shared" si="9"/>
        <v>-</v>
      </c>
      <c r="W37" s="120" t="str">
        <f t="shared" si="10"/>
        <v>-</v>
      </c>
      <c r="X37" s="120" t="str">
        <f t="shared" si="11"/>
        <v>-</v>
      </c>
      <c r="Y37" s="13" t="e">
        <f t="shared" si="12"/>
        <v>#N/A</v>
      </c>
      <c r="Z37" s="13" t="e">
        <f t="shared" si="13"/>
        <v>#N/A</v>
      </c>
      <c r="AA37" s="13" t="e">
        <f t="shared" si="14"/>
        <v>#N/A</v>
      </c>
      <c r="AB37" s="13" t="e">
        <f t="shared" si="15"/>
        <v>#N/A</v>
      </c>
      <c r="AC37" s="13"/>
      <c r="AD37" s="13" t="str">
        <v>D3</v>
      </c>
      <c r="AE37" s="13" t="str">
        <v>Disposition Review</v>
      </c>
      <c r="AF37" s="13" t="str">
        <v>If you have implemented a process to export public records from Microsoft 365 and transfer them to our nation's official archives or other place of deposits, who will be undertaking the disposition review?</v>
      </c>
      <c r="AG37" s="13" t="str">
        <v>-</v>
      </c>
      <c r="AH37" s="13" t="str">
        <v>-</v>
      </c>
      <c r="AI37" s="13" t="str">
        <v>-</v>
      </c>
      <c r="AJ37" s="13" t="str">
        <v>-</v>
      </c>
      <c r="AK37" s="13" t="str">
        <v>-</v>
      </c>
      <c r="AL37" s="13" t="str">
        <v>-</v>
      </c>
    </row>
    <row r="38" spans="1:38" ht="31">
      <c r="A38" s="119" t="s">
        <v>528</v>
      </c>
      <c r="B38" s="120" t="s">
        <v>529</v>
      </c>
      <c r="C38" s="120" t="str" cm="1">
        <f t="array" ref="C38">INDEX($AS$4:$AS$9,MATCH(_xlfn.BYROW(A38,_xlfn.LAMBDA(_xlpm.x,LEFT(_xlpm.x,MATCH(TRUE,ISNUMBER(--MID(_xlpm.x,_xlfn.SEQUENCE(LEN(_xlpm.x)),1)),0)-1))),$AR$4:$AR$9,0))</f>
        <v>Disposition Review</v>
      </c>
      <c r="D38" s="119" t="str">
        <f t="shared" si="16"/>
        <v>D4Yes</v>
      </c>
      <c r="E38" s="119" t="e">
        <f>MATCH(D38,'Disposition Review'!$G$2:$G$400,0)</f>
        <v>#N/A</v>
      </c>
      <c r="F38" s="119" t="e">
        <f>MATCH(D38,'Disposition Review'!$H$2:$H$400,0)</f>
        <v>#N/A</v>
      </c>
      <c r="G38" s="120" t="e" cm="1">
        <f t="array" ref="G38">INDEX('Disposition Review'!$F$2:$F$400,'Consolidated responses'!E38)</f>
        <v>#N/A</v>
      </c>
      <c r="H38" s="120" t="e" cm="1">
        <f t="array" ref="H38">INDEX('Disposition Review'!$F$2:$F$400,'Consolidated responses'!F38)</f>
        <v>#N/A</v>
      </c>
      <c r="I38" s="120" t="e" cm="1">
        <f t="array" ref="I38">INDEX('Disposition Review'!$I$2:$I$400,'Consolidated responses'!E38)</f>
        <v>#N/A</v>
      </c>
      <c r="J38" s="120" t="e" cm="1">
        <f t="array" ref="J38">INDEX('Disposition Review'!$I$2:$I$400,'Consolidated responses'!F38)</f>
        <v>#N/A</v>
      </c>
      <c r="K38" s="120" t="e" cm="1">
        <f t="array" ref="K38">INDEX('Disposition Review'!$L$2:$L$400,'Consolidated responses'!F38)</f>
        <v>#N/A</v>
      </c>
      <c r="L38" s="120" t="e" cm="1">
        <f t="array" ref="L38">INDEX('Disposition Review'!$M$2:$M$400,'Consolidated responses'!F38)</f>
        <v>#N/A</v>
      </c>
      <c r="M38" s="120" t="str">
        <f>_xlfn.TEXTJOIN(CHAR(10),TRUE,'Disposition Review'!N24:N31)</f>
        <v/>
      </c>
      <c r="N38" s="120" t="str">
        <f t="shared" si="6"/>
        <v>-</v>
      </c>
      <c r="O38" s="120" t="str">
        <f t="shared" si="0"/>
        <v>-</v>
      </c>
      <c r="P38" s="124" t="str">
        <f t="shared" si="1"/>
        <v>-</v>
      </c>
      <c r="Q38" s="124" t="str">
        <f t="shared" si="2"/>
        <v>-</v>
      </c>
      <c r="R38" s="120" t="str">
        <f t="shared" si="3"/>
        <v>-</v>
      </c>
      <c r="S38" s="120" t="str">
        <f t="shared" si="4"/>
        <v>-</v>
      </c>
      <c r="T38" s="120" t="str">
        <f t="shared" si="7"/>
        <v>-</v>
      </c>
      <c r="U38" s="120" t="str">
        <f t="shared" si="8"/>
        <v>-</v>
      </c>
      <c r="V38" s="120" t="str">
        <f t="shared" si="9"/>
        <v>-</v>
      </c>
      <c r="W38" s="120" t="str">
        <f t="shared" si="10"/>
        <v>-</v>
      </c>
      <c r="X38" s="120" t="str">
        <f t="shared" si="11"/>
        <v>-</v>
      </c>
      <c r="Y38" s="13" t="e">
        <f t="shared" si="12"/>
        <v>#N/A</v>
      </c>
      <c r="Z38" s="13" t="e">
        <f t="shared" si="13"/>
        <v>#N/A</v>
      </c>
      <c r="AA38" s="13" t="e">
        <f t="shared" si="14"/>
        <v>#N/A</v>
      </c>
      <c r="AB38" s="13" t="e">
        <f t="shared" si="15"/>
        <v>#N/A</v>
      </c>
      <c r="AC38" s="13"/>
      <c r="AD38" s="13" t="str">
        <v>D4</v>
      </c>
      <c r="AE38" s="13" t="str">
        <v>Disposition Review</v>
      </c>
      <c r="AF38" s="13" t="str">
        <v>Do you keep 'proof of disposal' in Microsoft 365?</v>
      </c>
      <c r="AG38" s="13" t="str">
        <v>-</v>
      </c>
      <c r="AH38" s="13" t="str">
        <v>-</v>
      </c>
      <c r="AI38" s="13" t="str">
        <v>-</v>
      </c>
      <c r="AJ38" s="13" t="str">
        <v>-</v>
      </c>
      <c r="AK38" s="13" t="str">
        <v>-</v>
      </c>
      <c r="AL38" s="13" t="str">
        <v>-</v>
      </c>
    </row>
    <row r="39" spans="1:38" ht="108.5">
      <c r="A39" s="119" t="s">
        <v>543</v>
      </c>
      <c r="B39" s="120" t="s">
        <v>545</v>
      </c>
      <c r="C39" s="120" t="str" cm="1">
        <f t="array" ref="C39">INDEX($AS$4:$AS$9,MATCH(_xlfn.BYROW(A39,_xlfn.LAMBDA(_xlpm.x,LEFT(_xlpm.x,MATCH(TRUE,ISNUMBER(--MID(_xlpm.x,_xlfn.SEQUENCE(LEN(_xlpm.x)),1)),0)-1))),$AR$4:$AR$9,0))</f>
        <v>Artificial Intelligence</v>
      </c>
      <c r="D39" s="119" t="str">
        <f t="shared" si="16"/>
        <v>AI1Yes</v>
      </c>
      <c r="E39" s="119" t="e">
        <f>MATCH(D39,'Artificial Intelligence'!$G$2:$G$400,0)</f>
        <v>#N/A</v>
      </c>
      <c r="F39" s="119" t="e">
        <f>MATCH(D39,'Artificial Intelligence'!$H$2:$H$400,0)</f>
        <v>#N/A</v>
      </c>
      <c r="G39" s="120" t="e" cm="1">
        <f t="array" ref="G39">INDEX('Artificial Intelligence'!$F$2:$F$400,'Consolidated responses'!E39)</f>
        <v>#N/A</v>
      </c>
      <c r="H39" s="120" t="e" cm="1">
        <f t="array" ref="H39">INDEX('Artificial Intelligence'!$F$2:$F$400,'Consolidated responses'!F39)</f>
        <v>#N/A</v>
      </c>
      <c r="I39" s="120" t="e" cm="1">
        <f t="array" ref="I39">INDEX('Artificial Intelligence'!$I$2:$I$400,'Consolidated responses'!E39)</f>
        <v>#N/A</v>
      </c>
      <c r="J39" s="120" t="e" cm="1">
        <f t="array" ref="J39">INDEX('Artificial Intelligence'!$I$2:$I$400,'Consolidated responses'!F39)</f>
        <v>#N/A</v>
      </c>
      <c r="K39" s="120" t="e" cm="1">
        <f t="array" ref="K39">INDEX('Artificial Intelligence'!$L$2:$L$400,'Consolidated responses'!F39)</f>
        <v>#N/A</v>
      </c>
      <c r="L39" s="120" t="e" cm="1">
        <f t="array" ref="L39">INDEX('Artificial Intelligence'!$M$2:$M$400,'Consolidated responses'!F39)</f>
        <v>#N/A</v>
      </c>
      <c r="M39" s="120" t="str">
        <f>_xlfn.TEXTJOIN(CHAR(10),TRUE,'Artificial Intelligence'!N2:N7)</f>
        <v/>
      </c>
      <c r="N39" s="120" t="str">
        <f t="shared" si="6"/>
        <v>-</v>
      </c>
      <c r="O39" s="120" t="str">
        <f t="shared" si="0"/>
        <v>-</v>
      </c>
      <c r="P39" s="124" t="str">
        <f t="shared" si="1"/>
        <v>-</v>
      </c>
      <c r="Q39" s="124" t="str">
        <f t="shared" si="2"/>
        <v>-</v>
      </c>
      <c r="R39" s="120" t="str">
        <f t="shared" si="3"/>
        <v>-</v>
      </c>
      <c r="S39" s="120" t="str">
        <f t="shared" si="4"/>
        <v>-</v>
      </c>
      <c r="T39" s="120" t="str">
        <f t="shared" si="7"/>
        <v>-</v>
      </c>
      <c r="U39" s="120" t="str">
        <f t="shared" si="8"/>
        <v>-</v>
      </c>
      <c r="V39" s="120" t="str">
        <f t="shared" si="9"/>
        <v>-</v>
      </c>
      <c r="W39" s="120" t="str">
        <f t="shared" si="10"/>
        <v>-</v>
      </c>
      <c r="X39" s="120" t="str">
        <f t="shared" si="11"/>
        <v>-</v>
      </c>
      <c r="Y39" s="13" t="e">
        <f t="shared" si="12"/>
        <v>#N/A</v>
      </c>
      <c r="Z39" s="13" t="e">
        <f t="shared" si="13"/>
        <v>#N/A</v>
      </c>
      <c r="AA39" s="13" t="e">
        <f t="shared" si="14"/>
        <v>#N/A</v>
      </c>
      <c r="AB39" s="13" t="e">
        <f t="shared" si="15"/>
        <v>#N/A</v>
      </c>
      <c r="AC39" s="13"/>
      <c r="AD39" s="13" t="str">
        <v>AI1</v>
      </c>
      <c r="AE39" s="13" t="str">
        <v>Artificial Intelligence</v>
      </c>
      <c r="AF39" s="13" t="str">
        <v>What steps have you taken to identify sensitive content with over-generous access permissions to avoid inappropriate access to content? This is especially important if you are using/planning to use Microsoft Copilot.</v>
      </c>
      <c r="AG39" s="13" t="str">
        <v>-</v>
      </c>
      <c r="AH39" s="13" t="str">
        <v>-</v>
      </c>
      <c r="AI39" s="13" t="str">
        <v>-</v>
      </c>
      <c r="AJ39" s="13" t="str">
        <v>-</v>
      </c>
      <c r="AK39" s="13" t="str">
        <v>-</v>
      </c>
      <c r="AL39" s="13" t="str">
        <v>-</v>
      </c>
    </row>
    <row r="40" spans="1:38" ht="62">
      <c r="A40" s="119" t="s">
        <v>555</v>
      </c>
      <c r="B40" s="120" t="s">
        <v>556</v>
      </c>
      <c r="C40" s="120" t="str" cm="1">
        <f t="array" ref="C40">INDEX($AS$4:$AS$9,MATCH(_xlfn.BYROW(A40,_xlfn.LAMBDA(_xlpm.x,LEFT(_xlpm.x,MATCH(TRUE,ISNUMBER(--MID(_xlpm.x,_xlfn.SEQUENCE(LEN(_xlpm.x)),1)),0)-1))),$AR$4:$AR$9,0))</f>
        <v>Artificial Intelligence</v>
      </c>
      <c r="D40" s="119" t="str">
        <f t="shared" si="16"/>
        <v>AI2Yes</v>
      </c>
      <c r="E40" s="119" t="e">
        <f>MATCH(D40,'Artificial Intelligence'!$G$2:$G$400,0)</f>
        <v>#N/A</v>
      </c>
      <c r="F40" s="119" t="e">
        <f>MATCH(D40,'Artificial Intelligence'!$H$2:$H$400,0)</f>
        <v>#N/A</v>
      </c>
      <c r="G40" s="120" t="e" cm="1">
        <f t="array" ref="G40">INDEX('Artificial Intelligence'!$F$2:$F$400,'Consolidated responses'!E40)</f>
        <v>#N/A</v>
      </c>
      <c r="H40" s="120" t="e" cm="1">
        <f t="array" ref="H40">INDEX('Artificial Intelligence'!$F$2:$F$400,'Consolidated responses'!F40)</f>
        <v>#N/A</v>
      </c>
      <c r="I40" s="120" t="e" cm="1">
        <f t="array" ref="I40">INDEX('Artificial Intelligence'!$I$2:$I$400,'Consolidated responses'!E40)</f>
        <v>#N/A</v>
      </c>
      <c r="J40" s="120" t="e" cm="1">
        <f t="array" ref="J40">INDEX('Artificial Intelligence'!$I$2:$I$400,'Consolidated responses'!F40)</f>
        <v>#N/A</v>
      </c>
      <c r="K40" s="120" t="e" cm="1">
        <f t="array" ref="K40">INDEX('Artificial Intelligence'!$L$2:$L$400,'Consolidated responses'!F40)</f>
        <v>#N/A</v>
      </c>
      <c r="L40" s="120" t="e" cm="1">
        <f t="array" ref="L40">INDEX('Artificial Intelligence'!$M$2:$M$400,'Consolidated responses'!F40)</f>
        <v>#N/A</v>
      </c>
      <c r="M40" s="120" t="str">
        <f>_xlfn.TEXTJOIN(CHAR(10),TRUE,'Artificial Intelligence'!N8:N13)</f>
        <v/>
      </c>
      <c r="N40" s="120" t="str">
        <f t="shared" si="6"/>
        <v>-</v>
      </c>
      <c r="O40" s="120" t="str">
        <f t="shared" si="0"/>
        <v>-</v>
      </c>
      <c r="P40" s="124" t="str">
        <f t="shared" si="1"/>
        <v>-</v>
      </c>
      <c r="Q40" s="124" t="str">
        <f t="shared" si="2"/>
        <v>-</v>
      </c>
      <c r="R40" s="120" t="str">
        <f t="shared" si="3"/>
        <v>-</v>
      </c>
      <c r="S40" s="120" t="str">
        <f t="shared" si="4"/>
        <v>-</v>
      </c>
      <c r="T40" s="120" t="str">
        <f t="shared" si="7"/>
        <v>-</v>
      </c>
      <c r="U40" s="120" t="str">
        <f t="shared" si="8"/>
        <v>-</v>
      </c>
      <c r="V40" s="120" t="str">
        <f t="shared" si="9"/>
        <v>-</v>
      </c>
      <c r="W40" s="120" t="str">
        <f t="shared" si="10"/>
        <v>-</v>
      </c>
      <c r="X40" s="120" t="str">
        <f t="shared" si="11"/>
        <v>-</v>
      </c>
      <c r="Y40" s="13" t="e">
        <f t="shared" si="12"/>
        <v>#N/A</v>
      </c>
      <c r="Z40" s="13" t="e">
        <f t="shared" si="13"/>
        <v>#N/A</v>
      </c>
      <c r="AA40" s="13" t="e">
        <f t="shared" si="14"/>
        <v>#N/A</v>
      </c>
      <c r="AB40" s="13" t="e">
        <f t="shared" si="15"/>
        <v>#N/A</v>
      </c>
      <c r="AC40" s="13"/>
      <c r="AD40" s="13" t="str">
        <v>AI2</v>
      </c>
      <c r="AE40" s="13" t="str">
        <v>Artificial Intelligence</v>
      </c>
      <c r="AF40" s="13" t="str">
        <v>What steps have you taken to ensure that staff understand how to appropriately use a generative AI (such as Microsoft Copilot)?</v>
      </c>
      <c r="AG40" s="13" t="str">
        <v>-</v>
      </c>
      <c r="AH40" s="13" t="str">
        <v>-</v>
      </c>
      <c r="AI40" s="13" t="str">
        <v>-</v>
      </c>
      <c r="AJ40" s="13" t="str">
        <v>-</v>
      </c>
      <c r="AK40" s="13" t="str">
        <v>-</v>
      </c>
      <c r="AL40" s="13" t="str">
        <v>-</v>
      </c>
    </row>
    <row r="41" spans="1:38" ht="46.5">
      <c r="A41" s="119" t="s">
        <v>566</v>
      </c>
      <c r="B41" s="120" t="s">
        <v>567</v>
      </c>
      <c r="C41" s="120" t="str" cm="1">
        <f t="array" ref="C41">INDEX($AS$4:$AS$9,MATCH(_xlfn.BYROW(A41,_xlfn.LAMBDA(_xlpm.x,LEFT(_xlpm.x,MATCH(TRUE,ISNUMBER(--MID(_xlpm.x,_xlfn.SEQUENCE(LEN(_xlpm.x)),1)),0)-1))),$AR$4:$AR$9,0))</f>
        <v>Artificial Intelligence</v>
      </c>
      <c r="D41" s="119" t="str">
        <f t="shared" si="16"/>
        <v>AI3Yes</v>
      </c>
      <c r="E41" s="119" t="e">
        <f>MATCH(D41,'Artificial Intelligence'!$G$2:$G$400,0)</f>
        <v>#N/A</v>
      </c>
      <c r="F41" s="119" t="e">
        <f>MATCH(D41,'Artificial Intelligence'!$H$2:$H$400,0)</f>
        <v>#N/A</v>
      </c>
      <c r="G41" s="120" t="e" cm="1">
        <f t="array" ref="G41">INDEX('Artificial Intelligence'!$F$2:$F$400,'Consolidated responses'!E41)</f>
        <v>#N/A</v>
      </c>
      <c r="H41" s="120" t="e" cm="1">
        <f t="array" ref="H41">INDEX('Artificial Intelligence'!$F$2:$F$400,'Consolidated responses'!F41)</f>
        <v>#N/A</v>
      </c>
      <c r="I41" s="120" t="e" cm="1">
        <f t="array" ref="I41">INDEX('Artificial Intelligence'!$I$2:$I$400,'Consolidated responses'!E41)</f>
        <v>#N/A</v>
      </c>
      <c r="J41" s="120" t="e" cm="1">
        <f t="array" ref="J41">INDEX('Artificial Intelligence'!$I$2:$I$400,'Consolidated responses'!F41)</f>
        <v>#N/A</v>
      </c>
      <c r="K41" s="120" t="e" cm="1">
        <f t="array" ref="K41">INDEX('Artificial Intelligence'!$L$2:$L$400,'Consolidated responses'!F41)</f>
        <v>#N/A</v>
      </c>
      <c r="L41" s="120" t="e" cm="1">
        <f t="array" ref="L41">INDEX('Artificial Intelligence'!$M$2:$M$400,'Consolidated responses'!F41)</f>
        <v>#N/A</v>
      </c>
      <c r="M41" s="120" t="str">
        <f>_xlfn.TEXTJOIN(CHAR(10),TRUE,'Artificial Intelligence'!N14:N18)</f>
        <v/>
      </c>
      <c r="N41" s="120" t="str">
        <f t="shared" si="6"/>
        <v>-</v>
      </c>
      <c r="O41" s="120" t="str">
        <f t="shared" si="0"/>
        <v>-</v>
      </c>
      <c r="P41" s="124" t="str">
        <f t="shared" si="1"/>
        <v>-</v>
      </c>
      <c r="Q41" s="124" t="str">
        <f t="shared" si="2"/>
        <v>-</v>
      </c>
      <c r="R41" s="120" t="str">
        <f t="shared" si="3"/>
        <v>-</v>
      </c>
      <c r="S41" s="120" t="str">
        <f t="shared" si="4"/>
        <v>-</v>
      </c>
      <c r="T41" s="120" t="str">
        <f t="shared" si="7"/>
        <v>-</v>
      </c>
      <c r="U41" s="120" t="str">
        <f t="shared" si="8"/>
        <v>-</v>
      </c>
      <c r="V41" s="120" t="str">
        <f t="shared" si="9"/>
        <v>-</v>
      </c>
      <c r="W41" s="120" t="str">
        <f t="shared" si="10"/>
        <v>-</v>
      </c>
      <c r="X41" s="120" t="str">
        <f t="shared" si="11"/>
        <v>-</v>
      </c>
      <c r="Y41" s="13" t="e">
        <f t="shared" si="12"/>
        <v>#N/A</v>
      </c>
      <c r="Z41" s="13" t="e">
        <f t="shared" si="13"/>
        <v>#N/A</v>
      </c>
      <c r="AA41" s="13" t="e">
        <f t="shared" si="14"/>
        <v>#N/A</v>
      </c>
      <c r="AB41" s="13" t="e">
        <f t="shared" si="15"/>
        <v>#N/A</v>
      </c>
      <c r="AC41" s="13"/>
      <c r="AD41" s="13" t="str">
        <v>AI3</v>
      </c>
      <c r="AE41" s="13" t="str">
        <v>Artificial Intelligence</v>
      </c>
      <c r="AF41" s="13" t="str">
        <v>If you use an AI (such as Microsoft Copilot), do you apply retention to the content it generates?</v>
      </c>
      <c r="AG41" s="13" t="str">
        <v>-</v>
      </c>
      <c r="AH41" s="13" t="str">
        <v>-</v>
      </c>
      <c r="AI41" s="13" t="str">
        <v>-</v>
      </c>
      <c r="AJ41" s="13" t="str">
        <v>-</v>
      </c>
      <c r="AK41" s="13" t="str">
        <v>-</v>
      </c>
      <c r="AL41" s="13" t="str">
        <v>-</v>
      </c>
    </row>
  </sheetData>
  <sheetProtection algorithmName="SHA-512" hashValue="sBnCFCab56IZdIVLZui9skyPiJ7TExwxF6wuaXe1Cxk+Xpg1IFArkRLHuKzZwe6CSO6jTdGghGllkqkC1vZ0gg==" saltValue="5hDCEuQ+kmNUColLp/N1hw==" spinCount="100000" sheet="1" objects="1" scenarios="1" formatColumns="0" formatRows="0"/>
  <autoFilter ref="A3:S41" xr:uid="{4417BBBF-58C0-46A4-B841-AB6657DD8CFC}"/>
  <conditionalFormatting sqref="P4:Q41">
    <cfRule type="cellIs" dxfId="30" priority="1" operator="equal">
      <formula>"Optimal"</formula>
    </cfRule>
    <cfRule type="cellIs" dxfId="29" priority="8" operator="equal">
      <formula>"Optimal "</formula>
    </cfRule>
    <cfRule type="cellIs" dxfId="28" priority="9" operator="equal">
      <formula>"Adequate"</formula>
    </cfRule>
    <cfRule type="cellIs" dxfId="27" priority="10" operator="equal">
      <formula>"Inadequate"</formula>
    </cfRule>
  </conditionalFormatting>
  <conditionalFormatting sqref="U4:X41">
    <cfRule type="cellIs" dxfId="26" priority="2" operator="equal">
      <formula>"Optimal "</formula>
    </cfRule>
    <cfRule type="cellIs" dxfId="25" priority="3" operator="equal">
      <formula>"Adequate"</formula>
    </cfRule>
    <cfRule type="cellIs" dxfId="24" priority="4" operator="equal">
      <formula>"Inadequate"</formula>
    </cfRule>
  </conditionalFormatting>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B5836-81C7-44CC-82C4-215E55251B28}">
  <dimension ref="B1:J87"/>
  <sheetViews>
    <sheetView topLeftCell="D32" zoomScaleNormal="100" workbookViewId="0"/>
  </sheetViews>
  <sheetFormatPr defaultRowHeight="15.5"/>
  <cols>
    <col min="1" max="1" width="6.84375" customWidth="1"/>
    <col min="2" max="2" width="4.3046875" bestFit="1" customWidth="1"/>
    <col min="3" max="3" width="10.84375" customWidth="1"/>
    <col min="4" max="6" width="34.765625" customWidth="1"/>
    <col min="7" max="8" width="12.23046875" customWidth="1"/>
    <col min="9" max="9" width="21.84375" customWidth="1"/>
    <col min="10" max="10" width="69.4609375" customWidth="1"/>
  </cols>
  <sheetData>
    <row r="1" spans="2:9" ht="35">
      <c r="B1" s="117"/>
      <c r="C1" s="118"/>
      <c r="D1" s="118"/>
      <c r="E1" s="141" t="s">
        <v>606</v>
      </c>
      <c r="F1" s="142"/>
      <c r="G1" s="118"/>
      <c r="H1" s="118"/>
      <c r="I1" s="118"/>
    </row>
    <row r="3" spans="2:9" ht="28.5" thickBot="1">
      <c r="E3" s="130" t="s">
        <v>607</v>
      </c>
      <c r="F3" s="131"/>
    </row>
    <row r="4" spans="2:9" ht="28.5" thickBot="1">
      <c r="E4" s="132" t="str">
        <f>IF(COUNTIF(F13:F18,"Incomplete")=0,Sheet2!B11,"...")</f>
        <v>...</v>
      </c>
      <c r="F4" s="133" t="str">
        <f>IF(COUNTIF(F13:F18,"Incomplete")=0,IF(E4&lt;0.4,"INADEQUATE", IF(E4&lt;0.8,"ADEQUATE", "OPTIMAL")),"Incomplete")</f>
        <v>Incomplete</v>
      </c>
    </row>
    <row r="5" spans="2:9">
      <c r="E5" s="121"/>
    </row>
    <row r="6" spans="2:9">
      <c r="E6" s="125" t="s">
        <v>608</v>
      </c>
      <c r="F6" s="125"/>
    </row>
    <row r="7" spans="2:9">
      <c r="E7" s="128" t="str">
        <f>IF(COUNTIF(F13:F18,"Incomplete")=0,Sheet2!I11,"...")</f>
        <v>...</v>
      </c>
      <c r="F7" s="127" t="str">
        <f>IF(COUNTIF(F13:F18,"Incomplete")=0,IF(E7&lt;0.4,"INADEQUATE", IF(E7&lt;0.8,"ADEQUATE", "OPTIMAL")),"Incomplete")</f>
        <v>Incomplete</v>
      </c>
    </row>
    <row r="9" spans="2:9">
      <c r="E9" s="125" t="s">
        <v>609</v>
      </c>
      <c r="F9" s="125"/>
    </row>
    <row r="10" spans="2:9">
      <c r="E10" s="126" t="str">
        <f>IF(COUNTIF(F13:F18,"Incomplete")=0,Sheet2!M11,"...")</f>
        <v>...</v>
      </c>
      <c r="F10" s="127" t="str">
        <f>IF(COUNTIF(F13:F18,"Incomplete")=0,IF(E10&lt;0.4,"INADEQUATE", IF(E10&lt;0.8,"ADEQUATE", "OPTIMAL")),"Incomplete")</f>
        <v>Incomplete</v>
      </c>
    </row>
    <row r="12" spans="2:9">
      <c r="E12" s="125" t="s">
        <v>610</v>
      </c>
      <c r="F12" s="125"/>
    </row>
    <row r="13" spans="2:9">
      <c r="E13" s="136" t="str">
        <f>"Governance: "&amp;IFERROR(TEXT(Sheet2!B5,"0%"),"Incomplete")</f>
        <v>Governance: Incomplete</v>
      </c>
      <c r="F13" s="127" t="str">
        <f>IFERROR(IF(Sheet2!B5&lt;0.4,"INADEQUATE", IF(Sheet2!B5&lt;0.8,"ADEQUATE", "OPTIMAL")),"Incomplete")</f>
        <v>Incomplete</v>
      </c>
    </row>
    <row r="14" spans="2:9">
      <c r="E14" s="136" t="str">
        <f>"Provisioning: "&amp;IFERROR(TEXT(Sheet2!B6,"0%"),"Incomplete")</f>
        <v>Provisioning: Incomplete</v>
      </c>
      <c r="F14" s="127" t="str">
        <f>IFERROR(IF(Sheet2!B6&lt;0.4,"INADEQUATE", IF(Sheet2!B6&lt;0.8,"ADEQUATE", "OPTIMAL")),"Incomplete")</f>
        <v>Incomplete</v>
      </c>
    </row>
    <row r="15" spans="2:9">
      <c r="E15" s="136" t="str">
        <f>"Permissions: "&amp;IFERROR(TEXT(Sheet2!B7,"0%"),"Incomplete")</f>
        <v>Permissions: Incomplete</v>
      </c>
      <c r="F15" s="127" t="str">
        <f>IFERROR(IF(Sheet2!B7&lt;0.4,"INADEQUATE", IF(Sheet2!B7&lt;0.8,"ADEQUATE", "OPTIMAL")),"Incomplete")</f>
        <v>Incomplete</v>
      </c>
    </row>
    <row r="16" spans="2:9">
      <c r="E16" s="136" t="str">
        <f>"Retention: "&amp;IFERROR(TEXT(Sheet2!B8,"0%"),"Incomplete")</f>
        <v>Retention: Incomplete</v>
      </c>
      <c r="F16" s="127" t="str">
        <f>IFERROR(IF(Sheet2!B8&lt;0.4,"INADEQUATE", IF(Sheet2!B8&lt;0.8,"ADEQUATE", "OPTIMAL")),"Incomplete")</f>
        <v>Incomplete</v>
      </c>
    </row>
    <row r="17" spans="2:9">
      <c r="E17" s="136" t="str">
        <f>"Disposition Review: "&amp;IFERROR(TEXT(Sheet2!B9,"0%"),"Incomplete")</f>
        <v>Disposition Review: Incomplete</v>
      </c>
      <c r="F17" s="127" t="str">
        <f>IFERROR(IF(Sheet2!B9&lt;0.4,"INADEQUATE", IF(Sheet2!B9&lt;0.8,"ADEQUATE", "OPTIMAL")),"Incomplete")</f>
        <v>Incomplete</v>
      </c>
    </row>
    <row r="18" spans="2:9">
      <c r="E18" s="136" t="str">
        <f>"Artifical Intelligence: "&amp;IFERROR(TEXT(Sheet2!B10,"0%"),"Incomplete")</f>
        <v>Artifical Intelligence: Incomplete</v>
      </c>
      <c r="F18" s="127" t="str">
        <f>IFERROR(IF(Sheet2!B10&lt;0.4,"INADEQUATE", IF(Sheet2!B10&lt;0.8,"ADEQUATE", "OPTIMAL")),"Incomplete")</f>
        <v>Incomplete</v>
      </c>
    </row>
    <row r="21" spans="2:9" ht="20">
      <c r="E21" s="129" t="str" cm="1">
        <f t="array" ref="E21">IF(COUNTIF($F$13:$F$18,"Incomplete") &gt; 0, "There are still outstanding sections to complete.",IF(COUNTIF($F$13:$F$18,"INADEQUATE") &gt; 0,"This suggests you should focus your efforts on improving: " &amp; _xlfn.TEXTJOIN(", ", TRUE, _xlfn._xlws.FILTER(Sheet2!A5:A10, F13:F18="INADEQUATE")) &amp; ".", "Overall, each of these areas is ADEQUATE or better, indicating an overall healthy M365 approach."))</f>
        <v>There are still outstanding sections to complete.</v>
      </c>
      <c r="F21" s="125"/>
    </row>
    <row r="22" spans="2:9" ht="20">
      <c r="E22" s="129"/>
      <c r="F22" s="125"/>
    </row>
    <row r="23" spans="2:9" ht="20">
      <c r="B23" s="26"/>
      <c r="C23" s="26"/>
      <c r="D23" s="26"/>
      <c r="E23" s="143"/>
      <c r="F23" s="144"/>
      <c r="G23" s="26"/>
      <c r="H23" s="26"/>
      <c r="I23" s="26"/>
    </row>
    <row r="24" spans="2:9" ht="20">
      <c r="E24" s="129"/>
      <c r="F24" s="125"/>
    </row>
    <row r="25" spans="2:9" ht="28">
      <c r="E25" s="145" t="s">
        <v>611</v>
      </c>
      <c r="F25" s="146"/>
    </row>
    <row r="42" spans="2:10" ht="20">
      <c r="B42" s="26"/>
      <c r="C42" s="26"/>
      <c r="D42" s="26"/>
      <c r="E42" s="143"/>
      <c r="F42" s="144"/>
      <c r="G42" s="26"/>
      <c r="H42" s="26"/>
      <c r="I42" s="26"/>
    </row>
    <row r="43" spans="2:10" ht="20">
      <c r="E43" s="129"/>
      <c r="F43" s="125"/>
    </row>
    <row r="44" spans="2:10" ht="28">
      <c r="E44" s="145" t="s">
        <v>612</v>
      </c>
      <c r="F44" s="146"/>
    </row>
    <row r="46" spans="2:10">
      <c r="E46" s="125" t="str">
        <f>IFERROR(IF(AND(ROWS(_xlfn.ANCHORARRAY(B50))&gt;0,B50&lt;&gt;"n/a"),"The table below lists specifc areas where your answers indicate that current practices are inadequate, but where remedial action is not scheduled over the next two years.",NA()),"This section is reserved for areas where your answers indicate that current practices are inadequate, but where remedial action is not scheduled over the next two years.")</f>
        <v>This section is reserved for areas where your answers indicate that current practices are inadequate, but where remedial action is not scheduled over the next two years.</v>
      </c>
      <c r="F46" s="125"/>
    </row>
    <row r="47" spans="2:10">
      <c r="E47" s="125" t="str">
        <f>IFERROR(IF(AND(ROWS(_xlfn.ANCHORARRAY(B50))&gt;0,B50&lt;&gt;"n/a"),"Consider whether addressing these areas should be prioritised.",NA()),"This table is blank, as your answers do not currently indicate any such areas.")</f>
        <v>This table is blank, as your answers do not currently indicate any such areas.</v>
      </c>
      <c r="F47" s="125"/>
    </row>
    <row r="48" spans="2:10">
      <c r="J48" s="26"/>
    </row>
    <row r="49" spans="2:10">
      <c r="B49" s="127" t="s">
        <v>577</v>
      </c>
      <c r="C49" s="127" t="s">
        <v>12</v>
      </c>
      <c r="D49" s="127" t="s">
        <v>13</v>
      </c>
      <c r="E49" s="127" t="s">
        <v>580</v>
      </c>
      <c r="F49" s="127" t="s">
        <v>581</v>
      </c>
      <c r="G49" s="127" t="s">
        <v>582</v>
      </c>
      <c r="H49" s="127" t="s">
        <v>583</v>
      </c>
      <c r="I49" s="127" t="s">
        <v>18</v>
      </c>
      <c r="J49" s="127" t="s">
        <v>20</v>
      </c>
    </row>
    <row r="50" spans="2:10">
      <c r="B50" s="134" t="str" cm="1">
        <f t="array" ref="B50">IFERROR(_xlfn.ANCHORARRAY('Consolidated responses'!AY4),"n/a")</f>
        <v>n/a</v>
      </c>
      <c r="C50" s="124"/>
      <c r="D50" s="124"/>
      <c r="E50" s="124"/>
      <c r="F50" s="124"/>
      <c r="G50" s="135"/>
      <c r="H50" s="135"/>
      <c r="I50" s="134"/>
      <c r="J50" s="124"/>
    </row>
    <row r="51" spans="2:10">
      <c r="B51" s="134"/>
      <c r="C51" s="124"/>
      <c r="D51" s="124"/>
      <c r="E51" s="124"/>
      <c r="F51" s="124"/>
      <c r="G51" s="135"/>
      <c r="H51" s="135"/>
      <c r="I51" s="134"/>
      <c r="J51" s="124"/>
    </row>
    <row r="52" spans="2:10">
      <c r="B52" s="134"/>
      <c r="C52" s="124"/>
      <c r="D52" s="124"/>
      <c r="E52" s="124"/>
      <c r="F52" s="124"/>
      <c r="G52" s="135"/>
      <c r="H52" s="135"/>
      <c r="I52" s="134"/>
      <c r="J52" s="124"/>
    </row>
    <row r="53" spans="2:10">
      <c r="B53" s="134"/>
      <c r="C53" s="124"/>
      <c r="D53" s="124"/>
      <c r="E53" s="124"/>
      <c r="F53" s="124"/>
      <c r="G53" s="135"/>
      <c r="H53" s="135"/>
      <c r="I53" s="134"/>
      <c r="J53" s="124"/>
    </row>
    <row r="54" spans="2:10">
      <c r="B54" s="134"/>
      <c r="C54" s="124"/>
      <c r="D54" s="124"/>
      <c r="E54" s="124"/>
      <c r="F54" s="124"/>
      <c r="G54" s="135"/>
      <c r="H54" s="135"/>
      <c r="I54" s="134"/>
      <c r="J54" s="124"/>
    </row>
    <row r="55" spans="2:10">
      <c r="B55" s="134"/>
      <c r="C55" s="124"/>
      <c r="D55" s="124"/>
      <c r="E55" s="124"/>
      <c r="F55" s="124"/>
      <c r="G55" s="135"/>
      <c r="H55" s="135"/>
      <c r="I55" s="134"/>
      <c r="J55" s="124"/>
    </row>
    <row r="56" spans="2:10">
      <c r="B56" s="134"/>
      <c r="C56" s="124"/>
      <c r="D56" s="124"/>
      <c r="E56" s="124"/>
      <c r="F56" s="124"/>
      <c r="G56" s="135"/>
      <c r="H56" s="135"/>
      <c r="I56" s="134"/>
      <c r="J56" s="124"/>
    </row>
    <row r="57" spans="2:10">
      <c r="B57" s="134"/>
      <c r="C57" s="124"/>
      <c r="D57" s="124"/>
      <c r="E57" s="124"/>
      <c r="F57" s="124"/>
      <c r="G57" s="135"/>
      <c r="H57" s="135"/>
      <c r="I57" s="134"/>
      <c r="J57" s="124"/>
    </row>
    <row r="58" spans="2:10">
      <c r="B58" s="134"/>
      <c r="C58" s="124"/>
      <c r="D58" s="124"/>
      <c r="E58" s="124"/>
      <c r="F58" s="124"/>
      <c r="G58" s="135"/>
      <c r="H58" s="135"/>
      <c r="I58" s="134"/>
      <c r="J58" s="124"/>
    </row>
    <row r="59" spans="2:10">
      <c r="B59" s="134"/>
      <c r="C59" s="124"/>
      <c r="D59" s="124"/>
      <c r="E59" s="124"/>
      <c r="F59" s="124"/>
      <c r="G59" s="135"/>
      <c r="H59" s="135"/>
      <c r="I59" s="134"/>
      <c r="J59" s="124"/>
    </row>
    <row r="60" spans="2:10">
      <c r="B60" s="134"/>
      <c r="C60" s="124"/>
      <c r="D60" s="124"/>
      <c r="E60" s="124"/>
      <c r="F60" s="124"/>
      <c r="G60" s="135"/>
      <c r="H60" s="135"/>
      <c r="I60" s="134"/>
      <c r="J60" s="124"/>
    </row>
    <row r="61" spans="2:10">
      <c r="B61" s="134"/>
      <c r="C61" s="124"/>
      <c r="D61" s="124"/>
      <c r="E61" s="124"/>
      <c r="F61" s="124"/>
      <c r="G61" s="135"/>
      <c r="H61" s="135"/>
      <c r="I61" s="134"/>
      <c r="J61" s="124"/>
    </row>
    <row r="62" spans="2:10">
      <c r="B62" s="134"/>
      <c r="C62" s="124"/>
      <c r="D62" s="124"/>
      <c r="E62" s="124"/>
      <c r="F62" s="124"/>
      <c r="G62" s="135"/>
      <c r="H62" s="135"/>
      <c r="I62" s="134"/>
      <c r="J62" s="124"/>
    </row>
    <row r="63" spans="2:10">
      <c r="B63" s="134"/>
      <c r="C63" s="124"/>
      <c r="D63" s="124"/>
      <c r="E63" s="124"/>
      <c r="F63" s="124"/>
      <c r="G63" s="135"/>
      <c r="H63" s="135"/>
      <c r="I63" s="134"/>
      <c r="J63" s="124"/>
    </row>
    <row r="64" spans="2:10">
      <c r="B64" s="134"/>
      <c r="C64" s="124"/>
      <c r="D64" s="124"/>
      <c r="E64" s="124"/>
      <c r="F64" s="124"/>
      <c r="G64" s="135"/>
      <c r="H64" s="135"/>
      <c r="I64" s="134"/>
      <c r="J64" s="124"/>
    </row>
    <row r="65" spans="2:10">
      <c r="B65" s="134"/>
      <c r="C65" s="124"/>
      <c r="D65" s="124"/>
      <c r="E65" s="124"/>
      <c r="F65" s="124"/>
      <c r="G65" s="135"/>
      <c r="H65" s="135"/>
      <c r="I65" s="134"/>
      <c r="J65" s="124"/>
    </row>
    <row r="66" spans="2:10">
      <c r="B66" s="134"/>
      <c r="C66" s="124"/>
      <c r="D66" s="124"/>
      <c r="E66" s="124"/>
      <c r="F66" s="124"/>
      <c r="G66" s="135"/>
      <c r="H66" s="135"/>
      <c r="I66" s="134"/>
      <c r="J66" s="124"/>
    </row>
    <row r="67" spans="2:10">
      <c r="B67" s="134"/>
      <c r="C67" s="124"/>
      <c r="D67" s="124"/>
      <c r="E67" s="124"/>
      <c r="F67" s="124"/>
      <c r="G67" s="135"/>
      <c r="H67" s="135"/>
      <c r="I67" s="134"/>
      <c r="J67" s="124"/>
    </row>
    <row r="68" spans="2:10">
      <c r="B68" s="134"/>
      <c r="C68" s="124"/>
      <c r="D68" s="124"/>
      <c r="E68" s="124"/>
      <c r="F68" s="124"/>
      <c r="G68" s="135"/>
      <c r="H68" s="135"/>
      <c r="I68" s="134"/>
      <c r="J68" s="124"/>
    </row>
    <row r="69" spans="2:10">
      <c r="B69" s="134"/>
      <c r="C69" s="124"/>
      <c r="D69" s="124"/>
      <c r="E69" s="124"/>
      <c r="F69" s="124"/>
      <c r="G69" s="135"/>
      <c r="H69" s="135"/>
      <c r="I69" s="134"/>
      <c r="J69" s="124"/>
    </row>
    <row r="70" spans="2:10">
      <c r="B70" s="134"/>
      <c r="C70" s="124"/>
      <c r="D70" s="124"/>
      <c r="E70" s="124"/>
      <c r="F70" s="124"/>
      <c r="G70" s="135"/>
      <c r="H70" s="135"/>
      <c r="I70" s="134"/>
      <c r="J70" s="124"/>
    </row>
    <row r="71" spans="2:10">
      <c r="B71" s="134"/>
      <c r="C71" s="124"/>
      <c r="D71" s="124"/>
      <c r="E71" s="124"/>
      <c r="F71" s="124"/>
      <c r="G71" s="135"/>
      <c r="H71" s="135"/>
      <c r="I71" s="134"/>
      <c r="J71" s="124"/>
    </row>
    <row r="72" spans="2:10">
      <c r="B72" s="134"/>
      <c r="C72" s="124"/>
      <c r="D72" s="124"/>
      <c r="E72" s="124"/>
      <c r="F72" s="124"/>
      <c r="G72" s="135"/>
      <c r="H72" s="135"/>
      <c r="I72" s="134"/>
      <c r="J72" s="124"/>
    </row>
    <row r="73" spans="2:10">
      <c r="B73" s="134"/>
      <c r="C73" s="124"/>
      <c r="D73" s="124"/>
      <c r="E73" s="124"/>
      <c r="F73" s="124"/>
      <c r="G73" s="135"/>
      <c r="H73" s="135"/>
      <c r="I73" s="134"/>
      <c r="J73" s="124"/>
    </row>
    <row r="74" spans="2:10">
      <c r="B74" s="134"/>
      <c r="C74" s="124"/>
      <c r="D74" s="124"/>
      <c r="E74" s="124"/>
      <c r="F74" s="124"/>
      <c r="G74" s="135"/>
      <c r="H74" s="135"/>
      <c r="I74" s="134"/>
      <c r="J74" s="124"/>
    </row>
    <row r="75" spans="2:10">
      <c r="B75" s="134"/>
      <c r="C75" s="124"/>
      <c r="D75" s="124"/>
      <c r="E75" s="124"/>
      <c r="F75" s="124"/>
      <c r="G75" s="135"/>
      <c r="H75" s="135"/>
      <c r="I75" s="134"/>
      <c r="J75" s="124"/>
    </row>
    <row r="76" spans="2:10">
      <c r="B76" s="134"/>
      <c r="C76" s="124"/>
      <c r="D76" s="124"/>
      <c r="E76" s="124"/>
      <c r="F76" s="124"/>
      <c r="G76" s="135"/>
      <c r="H76" s="135"/>
      <c r="I76" s="134"/>
      <c r="J76" s="124"/>
    </row>
    <row r="77" spans="2:10">
      <c r="B77" s="134"/>
      <c r="C77" s="124"/>
      <c r="D77" s="124"/>
      <c r="E77" s="124"/>
      <c r="F77" s="124"/>
      <c r="G77" s="135"/>
      <c r="H77" s="135"/>
      <c r="I77" s="134"/>
      <c r="J77" s="124"/>
    </row>
    <row r="78" spans="2:10">
      <c r="B78" s="134"/>
      <c r="C78" s="124"/>
      <c r="D78" s="124"/>
      <c r="E78" s="124"/>
      <c r="F78" s="124"/>
      <c r="G78" s="135"/>
      <c r="H78" s="135"/>
      <c r="I78" s="134"/>
      <c r="J78" s="124"/>
    </row>
    <row r="79" spans="2:10">
      <c r="B79" s="134"/>
      <c r="C79" s="124"/>
      <c r="D79" s="124"/>
      <c r="E79" s="124"/>
      <c r="F79" s="124"/>
      <c r="G79" s="135"/>
      <c r="H79" s="135"/>
      <c r="I79" s="134"/>
      <c r="J79" s="124"/>
    </row>
    <row r="80" spans="2:10">
      <c r="B80" s="134"/>
      <c r="C80" s="124"/>
      <c r="D80" s="124"/>
      <c r="E80" s="124"/>
      <c r="F80" s="124"/>
      <c r="G80" s="135"/>
      <c r="H80" s="135"/>
      <c r="I80" s="134"/>
      <c r="J80" s="124"/>
    </row>
    <row r="81" spans="2:10">
      <c r="B81" s="134"/>
      <c r="C81" s="124"/>
      <c r="D81" s="124"/>
      <c r="E81" s="124"/>
      <c r="F81" s="124"/>
      <c r="G81" s="135"/>
      <c r="H81" s="135"/>
      <c r="I81" s="134"/>
      <c r="J81" s="124"/>
    </row>
    <row r="82" spans="2:10">
      <c r="B82" s="134"/>
      <c r="C82" s="124"/>
      <c r="D82" s="124"/>
      <c r="E82" s="124"/>
      <c r="F82" s="124"/>
      <c r="G82" s="135"/>
      <c r="H82" s="135"/>
      <c r="I82" s="134"/>
      <c r="J82" s="124"/>
    </row>
    <row r="83" spans="2:10">
      <c r="B83" s="134"/>
      <c r="C83" s="124"/>
      <c r="D83" s="124"/>
      <c r="E83" s="124"/>
      <c r="F83" s="124"/>
      <c r="G83" s="135"/>
      <c r="H83" s="135"/>
      <c r="I83" s="134"/>
      <c r="J83" s="124"/>
    </row>
    <row r="84" spans="2:10">
      <c r="B84" s="134"/>
      <c r="C84" s="124"/>
      <c r="D84" s="124"/>
      <c r="E84" s="124"/>
      <c r="F84" s="124"/>
      <c r="G84" s="135"/>
      <c r="H84" s="135"/>
      <c r="I84" s="134"/>
      <c r="J84" s="124"/>
    </row>
    <row r="85" spans="2:10">
      <c r="B85" s="134"/>
      <c r="C85" s="124"/>
      <c r="D85" s="124"/>
      <c r="E85" s="124"/>
      <c r="F85" s="124"/>
      <c r="G85" s="135"/>
      <c r="H85" s="135"/>
      <c r="I85" s="134"/>
      <c r="J85" s="124"/>
    </row>
    <row r="86" spans="2:10">
      <c r="B86" s="134"/>
      <c r="C86" s="124"/>
      <c r="D86" s="124"/>
      <c r="E86" s="124"/>
      <c r="F86" s="124"/>
      <c r="G86" s="135"/>
      <c r="H86" s="135"/>
      <c r="I86" s="134"/>
      <c r="J86" s="124"/>
    </row>
    <row r="87" spans="2:10">
      <c r="B87" s="134"/>
      <c r="C87" s="124"/>
      <c r="D87" s="124"/>
      <c r="E87" s="124"/>
      <c r="F87" s="124"/>
      <c r="G87" s="135"/>
      <c r="H87" s="135"/>
      <c r="I87" s="134"/>
      <c r="J87" s="124"/>
    </row>
  </sheetData>
  <sheetProtection algorithmName="SHA-512" hashValue="kQE2LePZPSRk4G8BLVtc6Z7zULTjXzZKXb9HGw8TjsXBuQLXT/7LPh+A0Dtn5WL/z2OzBCBMAG+PbZ2D5X65+w==" saltValue="XcKa9la6SAnxCtusOUPJtg==" spinCount="100000" sheet="1" formatColumns="0" formatRows="0"/>
  <conditionalFormatting sqref="F4 F7 F10 F13:F18">
    <cfRule type="cellIs" dxfId="23" priority="8" operator="equal">
      <formula>"OPTIMAL"</formula>
    </cfRule>
    <cfRule type="cellIs" dxfId="22" priority="9" operator="equal">
      <formula>"ADEQUATE"</formula>
    </cfRule>
    <cfRule type="cellIs" dxfId="21" priority="10" operator="equal">
      <formula>"INADEQUATE"</formula>
    </cfRule>
  </conditionalFormatting>
  <conditionalFormatting sqref="G50:H87">
    <cfRule type="cellIs" dxfId="20" priority="1" operator="equal">
      <formula>"OPTIMAL "</formula>
    </cfRule>
    <cfRule type="cellIs" dxfId="19" priority="3" operator="equal">
      <formula>"ADEQUATE"</formula>
    </cfRule>
    <cfRule type="cellIs" dxfId="18" priority="4" operator="equal">
      <formula>"INADEQUATE"</formula>
    </cfRule>
    <cfRule type="cellIs" dxfId="17" priority="5" operator="equal">
      <formula>"OPTIMAL"</formula>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E8D3D-5215-4E67-864A-423E7920D34D}">
  <dimension ref="A2:U11"/>
  <sheetViews>
    <sheetView topLeftCell="D1" workbookViewId="0">
      <selection activeCell="Q5" sqref="Q5"/>
    </sheetView>
  </sheetViews>
  <sheetFormatPr defaultRowHeight="15.5"/>
  <sheetData>
    <row r="2" spans="1:21">
      <c r="B2" t="s">
        <v>613</v>
      </c>
      <c r="R2" t="s">
        <v>614</v>
      </c>
    </row>
    <row r="3" spans="1:21">
      <c r="B3" t="s">
        <v>588</v>
      </c>
      <c r="I3" t="s">
        <v>589</v>
      </c>
      <c r="M3" t="s">
        <v>590</v>
      </c>
      <c r="Q3" t="s">
        <v>591</v>
      </c>
      <c r="R3" t="s">
        <v>588</v>
      </c>
      <c r="S3" t="s">
        <v>589</v>
      </c>
      <c r="T3" t="s">
        <v>590</v>
      </c>
      <c r="U3" t="s">
        <v>591</v>
      </c>
    </row>
    <row r="4" spans="1:21">
      <c r="B4" t="s">
        <v>615</v>
      </c>
      <c r="C4" t="s">
        <v>616</v>
      </c>
      <c r="D4" t="s">
        <v>617</v>
      </c>
      <c r="E4" t="s">
        <v>618</v>
      </c>
      <c r="F4" t="s">
        <v>42</v>
      </c>
      <c r="G4" t="s">
        <v>69</v>
      </c>
      <c r="H4" t="s">
        <v>619</v>
      </c>
      <c r="I4" t="s">
        <v>615</v>
      </c>
      <c r="J4" t="s">
        <v>616</v>
      </c>
      <c r="K4" t="s">
        <v>617</v>
      </c>
      <c r="L4" t="s">
        <v>618</v>
      </c>
      <c r="M4" t="s">
        <v>615</v>
      </c>
      <c r="N4" t="s">
        <v>616</v>
      </c>
      <c r="O4" t="s">
        <v>617</v>
      </c>
      <c r="P4" t="s">
        <v>618</v>
      </c>
    </row>
    <row r="5" spans="1:21">
      <c r="A5" t="s">
        <v>594</v>
      </c>
      <c r="B5" s="122" t="e" cm="1">
        <f t="array" ref="B5">IF(COUNTIFS('Consolidated responses'!$C$4:$C$41,Sheet2!$A5,'Consolidated responses'!$U$4:$U$41,"-")=0,AVERAGE(_xlfn._xlws.FILTER('Consolidated responses'!Y$4:Y$41,
    (ISNUMBER('Consolidated responses'!Y$4:Y$41)) *
    ('Consolidated responses'!$C$4:$C$41=Sheet2!$A5)
))/5,NA())</f>
        <v>#N/A</v>
      </c>
      <c r="C5" t="e">
        <f>IF(B5&lt;0.4,B5,NA())</f>
        <v>#N/A</v>
      </c>
      <c r="D5" t="e">
        <f>IF(AND(B5&gt;=0.4,B5&lt;0.8),B5,NA())</f>
        <v>#N/A</v>
      </c>
      <c r="E5" t="e">
        <f>IF(B5&gt;=0.8,B5,NA())</f>
        <v>#N/A</v>
      </c>
      <c r="F5">
        <v>0.4</v>
      </c>
      <c r="G5">
        <v>0.4</v>
      </c>
      <c r="H5">
        <v>0.2</v>
      </c>
      <c r="I5" s="122" t="e" cm="1">
        <f t="array" ref="I5">IF(COUNTIFS('Consolidated responses'!$C$4:$C$41,Sheet2!$A5,'Consolidated responses'!$U$4:$U$41,"-")=0,AVERAGE(_xlfn._xlws.FILTER('Consolidated responses'!Z$4:Z$41,
    (ISNUMBER('Consolidated responses'!Z$4:Z$41)) *
    ('Consolidated responses'!$C$4:$C$41=Sheet2!$A5)
))/5,NA())</f>
        <v>#N/A</v>
      </c>
      <c r="J5" t="e">
        <f>IF(I5&lt;0.4,I5,NA())</f>
        <v>#N/A</v>
      </c>
      <c r="K5" t="e">
        <f>IF(AND(I5&gt;=0.4,I5&lt;0.8),I5,NA())</f>
        <v>#N/A</v>
      </c>
      <c r="L5" t="e">
        <f>IF(I5&gt;=0.8,I5,NA())</f>
        <v>#N/A</v>
      </c>
      <c r="M5" s="122" t="e" cm="1">
        <f t="array" ref="M5">IF(COUNTIFS('Consolidated responses'!$C$4:$C$41,Sheet2!$A5,'Consolidated responses'!$U$4:$U$41,"-")=0,AVERAGE(_xlfn._xlws.FILTER('Consolidated responses'!AA$4:AA$41,
    (ISNUMBER('Consolidated responses'!AA$4:AA$41)) *
    ('Consolidated responses'!$C$4:$C$41=Sheet2!$A5)
))/5,NA())</f>
        <v>#N/A</v>
      </c>
      <c r="N5" t="e">
        <f>IF(M5&lt;0.4,M5,NA())</f>
        <v>#N/A</v>
      </c>
      <c r="O5" t="e">
        <f>IF(AND(M5&gt;=0.4,M5&lt;0.8),M5,NA())</f>
        <v>#N/A</v>
      </c>
      <c r="P5" t="e">
        <f>IF(M5&gt;=0.8,M5,NA())</f>
        <v>#N/A</v>
      </c>
      <c r="Q5" t="e" cm="1" vm="1">
        <f t="array" ref="Q5">AVERAGE(_xlfn._xlws.FILTER('Consolidated responses'!AB$4:AB$41,
    (ISNUMBER('Consolidated responses'!AB$4:AB$41)) *
    ('Consolidated responses'!$C$4:$C$41=Sheet2!$A5)
))</f>
        <v>#VALUE!</v>
      </c>
      <c r="R5" t="e" cm="1" vm="1">
        <f t="array" ref="R5">MIN(_xlfn._xlws.FILTER('Consolidated responses'!Y$4:Y$41,
    (ISNUMBER('Consolidated responses'!Y$4:Y$41)) *
    ('Consolidated responses'!$C$4:$C$41=Sheet2!$A5)
))</f>
        <v>#VALUE!</v>
      </c>
      <c r="S5" t="e" cm="1" vm="1">
        <f t="array" ref="S5">MIN(_xlfn._xlws.FILTER('Consolidated responses'!Z$4:Z$41,
    (ISNUMBER('Consolidated responses'!Z$4:Z$41)) *
    ('Consolidated responses'!$C$4:$C$41=Sheet2!$A5)
))</f>
        <v>#VALUE!</v>
      </c>
      <c r="T5" t="e" cm="1" vm="1">
        <f t="array" ref="T5">MIN(_xlfn._xlws.FILTER('Consolidated responses'!AA$4:AA$41,
    (ISNUMBER('Consolidated responses'!AA$4:AA$41)) *
    ('Consolidated responses'!$C$4:$C$41=Sheet2!$A5)
))</f>
        <v>#VALUE!</v>
      </c>
      <c r="U5" t="e" cm="1" vm="1">
        <f t="array" ref="U5">MIN(_xlfn._xlws.FILTER('Consolidated responses'!AB$4:AB$41,
    (ISNUMBER('Consolidated responses'!AB$4:AB$41)) *
    ('Consolidated responses'!$C$4:$C$41=Sheet2!$A5)
))</f>
        <v>#VALUE!</v>
      </c>
    </row>
    <row r="6" spans="1:21">
      <c r="A6" t="s">
        <v>120</v>
      </c>
      <c r="B6" s="122" t="e" cm="1">
        <f t="array" ref="B6">IF(COUNTIFS('Consolidated responses'!$C$4:$C$41,Sheet2!$A6,'Consolidated responses'!$U$4:$U$41,"-")=0,AVERAGE(_xlfn._xlws.FILTER('Consolidated responses'!Y$4:Y$41,
    (ISNUMBER('Consolidated responses'!Y$4:Y$41)) *
    ('Consolidated responses'!$C$4:$C$41=Sheet2!$A6)
))/5,NA())</f>
        <v>#N/A</v>
      </c>
      <c r="C6" t="e">
        <f t="shared" ref="C6:C10" si="0">IF(B6&lt;0.4,B6,NA())</f>
        <v>#N/A</v>
      </c>
      <c r="D6" t="e">
        <f t="shared" ref="D6:D10" si="1">IF(AND(B6&gt;=0.4,B6&lt;0.8),B6,NA())</f>
        <v>#N/A</v>
      </c>
      <c r="E6" t="e">
        <f t="shared" ref="E6:E10" si="2">IF(B6&gt;=0.8,B6,NA())</f>
        <v>#N/A</v>
      </c>
      <c r="F6">
        <v>0.4</v>
      </c>
      <c r="G6">
        <v>0.4</v>
      </c>
      <c r="H6">
        <v>0.2</v>
      </c>
      <c r="I6" s="122" t="e" cm="1">
        <f t="array" ref="I6">IF(COUNTIFS('Consolidated responses'!$C$4:$C$41,Sheet2!$A6,'Consolidated responses'!$U$4:$U$41,"-")=0,AVERAGE(_xlfn._xlws.FILTER('Consolidated responses'!Z$4:Z$41,
    (ISNUMBER('Consolidated responses'!Z$4:Z$41)) *
    ('Consolidated responses'!$C$4:$C$41=Sheet2!$A6)
))/5,NA())</f>
        <v>#N/A</v>
      </c>
      <c r="J6" t="e">
        <f t="shared" ref="J6:J10" si="3">IF(I6&lt;0.4,I6,NA())</f>
        <v>#N/A</v>
      </c>
      <c r="K6" t="e">
        <f t="shared" ref="K6:K10" si="4">IF(AND(I6&gt;=0.4,I6&lt;0.8),I6,NA())</f>
        <v>#N/A</v>
      </c>
      <c r="L6" t="e">
        <f t="shared" ref="L6:L10" si="5">IF(I6&gt;=0.8,I6,NA())</f>
        <v>#N/A</v>
      </c>
      <c r="M6" s="122" t="e" cm="1">
        <f t="array" ref="M6">IF(COUNTIFS('Consolidated responses'!$C$4:$C$41,Sheet2!$A6,'Consolidated responses'!$U$4:$U$41,"-")=0,AVERAGE(_xlfn._xlws.FILTER('Consolidated responses'!AA$4:AA$41,
    (ISNUMBER('Consolidated responses'!AA$4:AA$41)) *
    ('Consolidated responses'!$C$4:$C$41=Sheet2!$A6)
))/5,NA())</f>
        <v>#N/A</v>
      </c>
      <c r="N6" t="e">
        <f t="shared" ref="N6:N10" si="6">IF(M6&lt;0.4,M6,NA())</f>
        <v>#N/A</v>
      </c>
      <c r="O6" t="e">
        <f t="shared" ref="O6:O10" si="7">IF(AND(M6&gt;=0.4,M6&lt;0.8),M6,NA())</f>
        <v>#N/A</v>
      </c>
      <c r="P6" t="e">
        <f t="shared" ref="P6:P10" si="8">IF(M6&gt;=0.8,M6,NA())</f>
        <v>#N/A</v>
      </c>
      <c r="Q6" t="e" cm="1" vm="1">
        <f t="array" ref="Q6">AVERAGE(_xlfn._xlws.FILTER('Consolidated responses'!AB$4:AB$41,
    (ISNUMBER('Consolidated responses'!AB$4:AB$41)) *
    ('Consolidated responses'!$C$4:$C$41=Sheet2!$A6)
))</f>
        <v>#VALUE!</v>
      </c>
      <c r="R6" t="e" cm="1" vm="1">
        <f t="array" ref="R6">MIN(_xlfn._xlws.FILTER('Consolidated responses'!Y$4:Y$41,
    (ISNUMBER('Consolidated responses'!Y$4:Y$41)) *
    ('Consolidated responses'!$C$4:$C$41=Sheet2!$A6)
))</f>
        <v>#VALUE!</v>
      </c>
      <c r="S6" t="e" cm="1" vm="1">
        <f t="array" ref="S6">MIN(_xlfn._xlws.FILTER('Consolidated responses'!Z$4:Z$41,
    (ISNUMBER('Consolidated responses'!Z$4:Z$41)) *
    ('Consolidated responses'!$C$4:$C$41=Sheet2!$A6)
))</f>
        <v>#VALUE!</v>
      </c>
      <c r="T6" t="e" cm="1" vm="1">
        <f t="array" ref="T6">MIN(_xlfn._xlws.FILTER('Consolidated responses'!AA$4:AA$41,
    (ISNUMBER('Consolidated responses'!AA$4:AA$41)) *
    ('Consolidated responses'!$C$4:$C$41=Sheet2!$A6)
))</f>
        <v>#VALUE!</v>
      </c>
      <c r="U6" t="e" cm="1" vm="1">
        <f t="array" ref="U6">MIN(_xlfn._xlws.FILTER('Consolidated responses'!AB$4:AB$41,
    (ISNUMBER('Consolidated responses'!AB$4:AB$41)) *
    ('Consolidated responses'!$C$4:$C$41=Sheet2!$A6)
))</f>
        <v>#VALUE!</v>
      </c>
    </row>
    <row r="7" spans="1:21">
      <c r="A7" t="s">
        <v>212</v>
      </c>
      <c r="B7" s="122" t="e" cm="1">
        <f t="array" ref="B7">IF(COUNTIFS('Consolidated responses'!$C$4:$C$41,Sheet2!$A7,'Consolidated responses'!$U$4:$U$41,"-")=0,AVERAGE(_xlfn._xlws.FILTER('Consolidated responses'!Y$4:Y$41,
    (ISNUMBER('Consolidated responses'!Y$4:Y$41)) *
    ('Consolidated responses'!$C$4:$C$41=Sheet2!$A7)
))/5,NA())</f>
        <v>#N/A</v>
      </c>
      <c r="C7" t="e">
        <f t="shared" si="0"/>
        <v>#N/A</v>
      </c>
      <c r="D7" t="e">
        <f t="shared" si="1"/>
        <v>#N/A</v>
      </c>
      <c r="E7" t="e">
        <f t="shared" si="2"/>
        <v>#N/A</v>
      </c>
      <c r="F7">
        <v>0.4</v>
      </c>
      <c r="G7">
        <v>0.4</v>
      </c>
      <c r="H7">
        <v>0.2</v>
      </c>
      <c r="I7" s="122" t="e" cm="1">
        <f t="array" ref="I7">IF(COUNTIFS('Consolidated responses'!$C$4:$C$41,Sheet2!$A7,'Consolidated responses'!$U$4:$U$41,"-")=0,AVERAGE(_xlfn._xlws.FILTER('Consolidated responses'!Z$4:Z$41,
    (ISNUMBER('Consolidated responses'!Z$4:Z$41)) *
    ('Consolidated responses'!$C$4:$C$41=Sheet2!$A7)
))/5,NA())</f>
        <v>#N/A</v>
      </c>
      <c r="J7" t="e">
        <f t="shared" si="3"/>
        <v>#N/A</v>
      </c>
      <c r="K7" t="e">
        <f t="shared" si="4"/>
        <v>#N/A</v>
      </c>
      <c r="L7" t="e">
        <f t="shared" si="5"/>
        <v>#N/A</v>
      </c>
      <c r="M7" s="122" t="e" cm="1">
        <f t="array" ref="M7">IF(COUNTIFS('Consolidated responses'!$C$4:$C$41,Sheet2!$A7,'Consolidated responses'!$U$4:$U$41,"-")=0,AVERAGE(_xlfn._xlws.FILTER('Consolidated responses'!AA$4:AA$41,
    (ISNUMBER('Consolidated responses'!AA$4:AA$41)) *
    ('Consolidated responses'!$C$4:$C$41=Sheet2!$A7)
))/5,NA())</f>
        <v>#N/A</v>
      </c>
      <c r="N7" t="e">
        <f t="shared" si="6"/>
        <v>#N/A</v>
      </c>
      <c r="O7" t="e">
        <f t="shared" si="7"/>
        <v>#N/A</v>
      </c>
      <c r="P7" t="e">
        <f t="shared" si="8"/>
        <v>#N/A</v>
      </c>
      <c r="Q7" t="e" cm="1" vm="1">
        <f t="array" ref="Q7">AVERAGE(_xlfn._xlws.FILTER('Consolidated responses'!AB$4:AB$41,
    (ISNUMBER('Consolidated responses'!AB$4:AB$41)) *
    ('Consolidated responses'!$C$4:$C$41=Sheet2!$A7)
))</f>
        <v>#VALUE!</v>
      </c>
      <c r="R7" t="e" cm="1" vm="1">
        <f t="array" ref="R7">MIN(_xlfn._xlws.FILTER('Consolidated responses'!Y$4:Y$41,
    (ISNUMBER('Consolidated responses'!Y$4:Y$41)) *
    ('Consolidated responses'!$C$4:$C$41=Sheet2!$A7)
))</f>
        <v>#VALUE!</v>
      </c>
      <c r="S7" t="e" cm="1" vm="1">
        <f t="array" ref="S7">MIN(_xlfn._xlws.FILTER('Consolidated responses'!Z$4:Z$41,
    (ISNUMBER('Consolidated responses'!Z$4:Z$41)) *
    ('Consolidated responses'!$C$4:$C$41=Sheet2!$A7)
))</f>
        <v>#VALUE!</v>
      </c>
      <c r="T7" t="e" cm="1" vm="1">
        <f t="array" ref="T7">MIN(_xlfn._xlws.FILTER('Consolidated responses'!AA$4:AA$41,
    (ISNUMBER('Consolidated responses'!AA$4:AA$41)) *
    ('Consolidated responses'!$C$4:$C$41=Sheet2!$A7)
))</f>
        <v>#VALUE!</v>
      </c>
      <c r="U7" t="e" cm="1" vm="1">
        <f t="array" ref="U7">MIN(_xlfn._xlws.FILTER('Consolidated responses'!AB$4:AB$41,
    (ISNUMBER('Consolidated responses'!AB$4:AB$41)) *
    ('Consolidated responses'!$C$4:$C$41=Sheet2!$A7)
))</f>
        <v>#VALUE!</v>
      </c>
    </row>
    <row r="8" spans="1:21">
      <c r="A8" t="s">
        <v>314</v>
      </c>
      <c r="B8" s="122" t="e" cm="1">
        <f t="array" ref="B8">IF(COUNTIFS('Consolidated responses'!$C$4:$C$41,Sheet2!$A8,'Consolidated responses'!$U$4:$U$41,"-")=0,AVERAGE(_xlfn._xlws.FILTER('Consolidated responses'!Y$4:Y$41,
    (ISNUMBER('Consolidated responses'!Y$4:Y$41)) *
    ('Consolidated responses'!$C$4:$C$41=Sheet2!$A8)
))/5,NA())</f>
        <v>#N/A</v>
      </c>
      <c r="C8" t="e">
        <f t="shared" si="0"/>
        <v>#N/A</v>
      </c>
      <c r="D8" t="e">
        <f t="shared" si="1"/>
        <v>#N/A</v>
      </c>
      <c r="E8" t="e">
        <f t="shared" si="2"/>
        <v>#N/A</v>
      </c>
      <c r="F8">
        <v>0.4</v>
      </c>
      <c r="G8">
        <v>0.4</v>
      </c>
      <c r="H8">
        <v>0.2</v>
      </c>
      <c r="I8" s="122" t="e" cm="1">
        <f t="array" ref="I8">IF(COUNTIFS('Consolidated responses'!$C$4:$C$41,Sheet2!$A8,'Consolidated responses'!$U$4:$U$41,"-")=0,AVERAGE(_xlfn._xlws.FILTER('Consolidated responses'!Z$4:Z$41,
    (ISNUMBER('Consolidated responses'!Z$4:Z$41)) *
    ('Consolidated responses'!$C$4:$C$41=Sheet2!$A8)
))/5,NA())</f>
        <v>#N/A</v>
      </c>
      <c r="J8" t="e">
        <f t="shared" si="3"/>
        <v>#N/A</v>
      </c>
      <c r="K8" t="e">
        <f t="shared" si="4"/>
        <v>#N/A</v>
      </c>
      <c r="L8" t="e">
        <f t="shared" si="5"/>
        <v>#N/A</v>
      </c>
      <c r="M8" s="122" t="e" cm="1">
        <f t="array" ref="M8">IF(COUNTIFS('Consolidated responses'!$C$4:$C$41,Sheet2!$A8,'Consolidated responses'!$U$4:$U$41,"-")=0,AVERAGE(_xlfn._xlws.FILTER('Consolidated responses'!AA$4:AA$41,
    (ISNUMBER('Consolidated responses'!AA$4:AA$41)) *
    ('Consolidated responses'!$C$4:$C$41=Sheet2!$A8)
))/5,NA())</f>
        <v>#N/A</v>
      </c>
      <c r="N8" t="e">
        <f t="shared" si="6"/>
        <v>#N/A</v>
      </c>
      <c r="O8" t="e">
        <f t="shared" si="7"/>
        <v>#N/A</v>
      </c>
      <c r="P8" t="e">
        <f t="shared" si="8"/>
        <v>#N/A</v>
      </c>
      <c r="Q8" t="e" cm="1" vm="1">
        <f t="array" ref="Q8">AVERAGE(_xlfn._xlws.FILTER('Consolidated responses'!AB$4:AB$41,
    (ISNUMBER('Consolidated responses'!AB$4:AB$41)) *
    ('Consolidated responses'!$C$4:$C$41=Sheet2!$A8)
))</f>
        <v>#VALUE!</v>
      </c>
      <c r="R8" t="e" cm="1" vm="1">
        <f t="array" ref="R8">MIN(_xlfn._xlws.FILTER('Consolidated responses'!Y$4:Y$41,
    (ISNUMBER('Consolidated responses'!Y$4:Y$41)) *
    ('Consolidated responses'!$C$4:$C$41=Sheet2!$A8)
))</f>
        <v>#VALUE!</v>
      </c>
      <c r="S8" t="e" cm="1" vm="1">
        <f t="array" ref="S8">MIN(_xlfn._xlws.FILTER('Consolidated responses'!Z$4:Z$41,
    (ISNUMBER('Consolidated responses'!Z$4:Z$41)) *
    ('Consolidated responses'!$C$4:$C$41=Sheet2!$A8)
))</f>
        <v>#VALUE!</v>
      </c>
      <c r="T8" t="e" cm="1" vm="1">
        <f t="array" ref="T8">MIN(_xlfn._xlws.FILTER('Consolidated responses'!AA$4:AA$41,
    (ISNUMBER('Consolidated responses'!AA$4:AA$41)) *
    ('Consolidated responses'!$C$4:$C$41=Sheet2!$A8)
))</f>
        <v>#VALUE!</v>
      </c>
      <c r="U8" t="e" cm="1" vm="1">
        <f t="array" ref="U8">MIN(_xlfn._xlws.FILTER('Consolidated responses'!AB$4:AB$41,
    (ISNUMBER('Consolidated responses'!AB$4:AB$41)) *
    ('Consolidated responses'!$C$4:$C$41=Sheet2!$A8)
))</f>
        <v>#VALUE!</v>
      </c>
    </row>
    <row r="9" spans="1:21">
      <c r="A9" t="s">
        <v>599</v>
      </c>
      <c r="B9" s="122" t="e" cm="1">
        <f t="array" ref="B9">IF(COUNTIFS('Consolidated responses'!$C$4:$C$41,Sheet2!$A9,'Consolidated responses'!$U$4:$U$41,"-")=0,AVERAGE(_xlfn._xlws.FILTER('Consolidated responses'!Y$4:Y$41,
    (ISNUMBER('Consolidated responses'!Y$4:Y$41)) *
    ('Consolidated responses'!$C$4:$C$41=Sheet2!$A9)
))/5,NA())</f>
        <v>#N/A</v>
      </c>
      <c r="C9" t="e">
        <f t="shared" si="0"/>
        <v>#N/A</v>
      </c>
      <c r="D9" t="e">
        <f t="shared" si="1"/>
        <v>#N/A</v>
      </c>
      <c r="E9" t="e">
        <f t="shared" si="2"/>
        <v>#N/A</v>
      </c>
      <c r="F9">
        <v>0.4</v>
      </c>
      <c r="G9">
        <v>0.4</v>
      </c>
      <c r="H9">
        <v>0.2</v>
      </c>
      <c r="I9" s="122" t="e" cm="1">
        <f t="array" ref="I9">IF(COUNTIFS('Consolidated responses'!$C$4:$C$41,Sheet2!$A9,'Consolidated responses'!$U$4:$U$41,"-")=0,AVERAGE(_xlfn._xlws.FILTER('Consolidated responses'!Z$4:Z$41,
    (ISNUMBER('Consolidated responses'!Z$4:Z$41)) *
    ('Consolidated responses'!$C$4:$C$41=Sheet2!$A9)
))/5,NA())</f>
        <v>#N/A</v>
      </c>
      <c r="J9" t="e">
        <f t="shared" si="3"/>
        <v>#N/A</v>
      </c>
      <c r="K9" t="e">
        <f t="shared" si="4"/>
        <v>#N/A</v>
      </c>
      <c r="L9" t="e">
        <f t="shared" si="5"/>
        <v>#N/A</v>
      </c>
      <c r="M9" s="122" t="e" cm="1">
        <f t="array" ref="M9">IF(COUNTIFS('Consolidated responses'!$C$4:$C$41,Sheet2!$A9,'Consolidated responses'!$U$4:$U$41,"-")=0,AVERAGE(_xlfn._xlws.FILTER('Consolidated responses'!AA$4:AA$41,
    (ISNUMBER('Consolidated responses'!AA$4:AA$41)) *
    ('Consolidated responses'!$C$4:$C$41=Sheet2!$A9)
))/5,NA())</f>
        <v>#N/A</v>
      </c>
      <c r="N9" t="e">
        <f t="shared" si="6"/>
        <v>#N/A</v>
      </c>
      <c r="O9" t="e">
        <f t="shared" si="7"/>
        <v>#N/A</v>
      </c>
      <c r="P9" t="e">
        <f t="shared" si="8"/>
        <v>#N/A</v>
      </c>
      <c r="Q9" t="e" cm="1" vm="1">
        <f t="array" ref="Q9">AVERAGE(_xlfn._xlws.FILTER('Consolidated responses'!AB$4:AB$41,
    (ISNUMBER('Consolidated responses'!AB$4:AB$41)) *
    ('Consolidated responses'!$C$4:$C$41=Sheet2!$A9)
))</f>
        <v>#VALUE!</v>
      </c>
      <c r="R9" t="e" cm="1" vm="1">
        <f t="array" ref="R9">MIN(_xlfn._xlws.FILTER('Consolidated responses'!Y$4:Y$41,
    (ISNUMBER('Consolidated responses'!Y$4:Y$41)) *
    ('Consolidated responses'!$C$4:$C$41=Sheet2!$A9)
))</f>
        <v>#VALUE!</v>
      </c>
      <c r="S9" t="e" cm="1" vm="1">
        <f t="array" ref="S9">MIN(_xlfn._xlws.FILTER('Consolidated responses'!Z$4:Z$41,
    (ISNUMBER('Consolidated responses'!Z$4:Z$41)) *
    ('Consolidated responses'!$C$4:$C$41=Sheet2!$A9)
))</f>
        <v>#VALUE!</v>
      </c>
      <c r="T9" t="e" cm="1" vm="1">
        <f t="array" ref="T9">MIN(_xlfn._xlws.FILTER('Consolidated responses'!AA$4:AA$41,
    (ISNUMBER('Consolidated responses'!AA$4:AA$41)) *
    ('Consolidated responses'!$C$4:$C$41=Sheet2!$A9)
))</f>
        <v>#VALUE!</v>
      </c>
      <c r="U9" t="e" cm="1" vm="1">
        <f t="array" ref="U9">MIN(_xlfn._xlws.FILTER('Consolidated responses'!AB$4:AB$41,
    (ISNUMBER('Consolidated responses'!AB$4:AB$41)) *
    ('Consolidated responses'!$C$4:$C$41=Sheet2!$A9)
))</f>
        <v>#VALUE!</v>
      </c>
    </row>
    <row r="10" spans="1:21">
      <c r="A10" t="s">
        <v>601</v>
      </c>
      <c r="B10" s="122" t="e" cm="1">
        <f t="array" ref="B10">IF(COUNTIFS('Consolidated responses'!$C$4:$C$41,Sheet2!$A10,'Consolidated responses'!$U$4:$U$41,"-")=0,AVERAGE(_xlfn._xlws.FILTER('Consolidated responses'!Y$4:Y$41,
    (ISNUMBER('Consolidated responses'!Y$4:Y$41)) *
    ('Consolidated responses'!$C$4:$C$41=Sheet2!$A10)
))/5,NA())</f>
        <v>#N/A</v>
      </c>
      <c r="C10" t="e">
        <f t="shared" si="0"/>
        <v>#N/A</v>
      </c>
      <c r="D10" t="e">
        <f t="shared" si="1"/>
        <v>#N/A</v>
      </c>
      <c r="E10" t="e">
        <f t="shared" si="2"/>
        <v>#N/A</v>
      </c>
      <c r="F10">
        <v>0.4</v>
      </c>
      <c r="G10">
        <v>0.4</v>
      </c>
      <c r="H10">
        <v>0.2</v>
      </c>
      <c r="I10" s="122" t="e" cm="1">
        <f t="array" ref="I10">IF(COUNTIFS('Consolidated responses'!$C$4:$C$41,Sheet2!$A10,'Consolidated responses'!$U$4:$U$41,"-")=0,AVERAGE(_xlfn._xlws.FILTER('Consolidated responses'!Z$4:Z$41,
    (ISNUMBER('Consolidated responses'!Z$4:Z$41)) *
    ('Consolidated responses'!$C$4:$C$41=Sheet2!$A10)
))/5,NA())</f>
        <v>#N/A</v>
      </c>
      <c r="J10" t="e">
        <f t="shared" si="3"/>
        <v>#N/A</v>
      </c>
      <c r="K10" t="e">
        <f t="shared" si="4"/>
        <v>#N/A</v>
      </c>
      <c r="L10" t="e">
        <f t="shared" si="5"/>
        <v>#N/A</v>
      </c>
      <c r="M10" s="122" t="e" cm="1">
        <f t="array" ref="M10">IF(COUNTIFS('Consolidated responses'!$C$4:$C$41,Sheet2!$A10,'Consolidated responses'!$U$4:$U$41,"-")=0,AVERAGE(_xlfn._xlws.FILTER('Consolidated responses'!AA$4:AA$41,
    (ISNUMBER('Consolidated responses'!AA$4:AA$41)) *
    ('Consolidated responses'!$C$4:$C$41=Sheet2!$A10)
))/5,NA())</f>
        <v>#N/A</v>
      </c>
      <c r="N10" t="e">
        <f t="shared" si="6"/>
        <v>#N/A</v>
      </c>
      <c r="O10" t="e">
        <f t="shared" si="7"/>
        <v>#N/A</v>
      </c>
      <c r="P10" t="e">
        <f t="shared" si="8"/>
        <v>#N/A</v>
      </c>
      <c r="Q10" t="e" cm="1" vm="1">
        <f t="array" ref="Q10">AVERAGE(_xlfn._xlws.FILTER('Consolidated responses'!AB$4:AB$41,
    (ISNUMBER('Consolidated responses'!AB$4:AB$41)) *
    ('Consolidated responses'!$C$4:$C$41=Sheet2!$A10)
))</f>
        <v>#VALUE!</v>
      </c>
      <c r="R10" t="e" cm="1" vm="1">
        <f t="array" ref="R10">MIN(_xlfn._xlws.FILTER('Consolidated responses'!Y$4:Y$41,
    (ISNUMBER('Consolidated responses'!Y$4:Y$41)) *
    ('Consolidated responses'!$C$4:$C$41=Sheet2!$A10)
))</f>
        <v>#VALUE!</v>
      </c>
      <c r="S10" t="e" cm="1" vm="1">
        <f t="array" ref="S10">MIN(_xlfn._xlws.FILTER('Consolidated responses'!Z$4:Z$41,
    (ISNUMBER('Consolidated responses'!Z$4:Z$41)) *
    ('Consolidated responses'!$C$4:$C$41=Sheet2!$A10)
))</f>
        <v>#VALUE!</v>
      </c>
      <c r="T10" t="e" cm="1" vm="1">
        <f t="array" ref="T10">MIN(_xlfn._xlws.FILTER('Consolidated responses'!AA$4:AA$41,
    (ISNUMBER('Consolidated responses'!AA$4:AA$41)) *
    ('Consolidated responses'!$C$4:$C$41=Sheet2!$A10)
))</f>
        <v>#VALUE!</v>
      </c>
      <c r="U10" t="e" cm="1" vm="1">
        <f t="array" ref="U10">MIN(_xlfn._xlws.FILTER('Consolidated responses'!AB$4:AB$41,
    (ISNUMBER('Consolidated responses'!AB$4:AB$41)) *
    ('Consolidated responses'!$C$4:$C$41=Sheet2!$A10)
))</f>
        <v>#VALUE!</v>
      </c>
    </row>
    <row r="11" spans="1:21">
      <c r="A11" t="s">
        <v>620</v>
      </c>
      <c r="B11" s="122">
        <f>IFERROR(_xlfn.AGGREGATE(1,6,B5:B10),0)</f>
        <v>0</v>
      </c>
      <c r="I11" s="122">
        <f>IFERROR(_xlfn.AGGREGATE(1,6,I5:I10),0)</f>
        <v>0</v>
      </c>
      <c r="M11" s="122">
        <f>IFERROR(_xlfn.AGGREGATE(1,6,M5:M10),0)</f>
        <v>0</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34941-896E-4704-B0B7-2B7C01584651}">
  <dimension ref="A1:L15"/>
  <sheetViews>
    <sheetView topLeftCell="A5" zoomScale="60" zoomScaleNormal="50" workbookViewId="0">
      <selection activeCell="P5" sqref="P5"/>
    </sheetView>
  </sheetViews>
  <sheetFormatPr defaultRowHeight="15.5"/>
  <cols>
    <col min="2" max="2" width="20" customWidth="1"/>
    <col min="3" max="3" width="48.53515625" customWidth="1"/>
    <col min="4" max="4" width="41.84375" customWidth="1"/>
    <col min="5" max="5" width="41.69140625" customWidth="1"/>
    <col min="6" max="6" width="42.69140625" customWidth="1"/>
    <col min="7" max="7" width="24.69140625" customWidth="1"/>
    <col min="9" max="9" width="19.23046875" customWidth="1"/>
    <col min="10" max="10" width="21.07421875" customWidth="1"/>
    <col min="11" max="11" width="31.3046875" customWidth="1"/>
    <col min="12" max="12" width="23.3046875" customWidth="1"/>
  </cols>
  <sheetData>
    <row r="1" spans="1:12" s="5" customFormat="1" ht="55" customHeight="1">
      <c r="A1" s="4" t="s">
        <v>11</v>
      </c>
      <c r="B1" s="4" t="s">
        <v>12</v>
      </c>
      <c r="C1" s="4" t="s">
        <v>13</v>
      </c>
      <c r="D1" s="6" t="s">
        <v>621</v>
      </c>
      <c r="E1" s="7" t="s">
        <v>622</v>
      </c>
      <c r="F1" s="8" t="s">
        <v>623</v>
      </c>
      <c r="G1" s="9" t="s">
        <v>624</v>
      </c>
      <c r="H1" s="9" t="s">
        <v>625</v>
      </c>
      <c r="I1" s="9" t="s">
        <v>626</v>
      </c>
      <c r="J1" s="9" t="s">
        <v>627</v>
      </c>
      <c r="K1" s="9" t="s">
        <v>628</v>
      </c>
      <c r="L1" s="9" t="s">
        <v>629</v>
      </c>
    </row>
    <row r="2" spans="1:12" ht="180.65" customHeight="1">
      <c r="A2" s="4" t="s">
        <v>33</v>
      </c>
      <c r="B2" s="72" t="s">
        <v>34</v>
      </c>
      <c r="C2" s="3" t="s">
        <v>35</v>
      </c>
      <c r="D2" s="10" t="s">
        <v>630</v>
      </c>
      <c r="E2" s="11"/>
      <c r="F2" s="12" t="s">
        <v>631</v>
      </c>
      <c r="L2" s="70"/>
    </row>
    <row r="3" spans="1:12" ht="64.5" customHeight="1">
      <c r="B3" s="73"/>
      <c r="D3" s="2" t="s">
        <v>632</v>
      </c>
      <c r="E3" s="11"/>
      <c r="F3" s="11"/>
      <c r="L3" s="70"/>
    </row>
    <row r="4" spans="1:12" ht="127.5" customHeight="1">
      <c r="A4" s="26"/>
      <c r="B4" s="74"/>
      <c r="C4" s="26"/>
      <c r="D4" s="35" t="s">
        <v>633</v>
      </c>
      <c r="E4" s="68"/>
      <c r="F4" s="68"/>
      <c r="G4" s="26"/>
      <c r="H4" s="26"/>
      <c r="I4" s="26"/>
      <c r="J4" s="26"/>
      <c r="K4" s="26"/>
      <c r="L4" s="71"/>
    </row>
    <row r="5" spans="1:12" ht="121.5" customHeight="1">
      <c r="A5" s="4" t="s">
        <v>58</v>
      </c>
      <c r="B5" s="72" t="s">
        <v>34</v>
      </c>
      <c r="C5" s="3" t="s">
        <v>59</v>
      </c>
      <c r="D5" s="48" t="s">
        <v>634</v>
      </c>
      <c r="E5" s="48" t="s">
        <v>635</v>
      </c>
      <c r="F5" s="11"/>
      <c r="L5" s="70"/>
    </row>
    <row r="6" spans="1:12" ht="104.5" customHeight="1">
      <c r="B6" s="73"/>
      <c r="D6" s="1" t="s">
        <v>636</v>
      </c>
      <c r="E6" s="1" t="s">
        <v>637</v>
      </c>
      <c r="F6" s="11"/>
      <c r="L6" s="70"/>
    </row>
    <row r="7" spans="1:12" ht="99.65" customHeight="1">
      <c r="A7" s="26"/>
      <c r="B7" s="74"/>
      <c r="C7" s="26"/>
      <c r="D7" s="69" t="s">
        <v>638</v>
      </c>
      <c r="E7" s="69" t="s">
        <v>639</v>
      </c>
      <c r="F7" s="68"/>
      <c r="G7" s="26"/>
      <c r="H7" s="26"/>
      <c r="I7" s="26"/>
      <c r="J7" s="26"/>
      <c r="K7" s="26"/>
      <c r="L7" s="71"/>
    </row>
    <row r="8" spans="1:12" ht="92.5" customHeight="1">
      <c r="A8" s="4" t="s">
        <v>76</v>
      </c>
      <c r="B8" s="72" t="s">
        <v>34</v>
      </c>
      <c r="C8" s="3" t="s">
        <v>77</v>
      </c>
      <c r="D8" s="13" t="s">
        <v>640</v>
      </c>
      <c r="E8" s="13" t="s">
        <v>641</v>
      </c>
      <c r="L8" s="70"/>
    </row>
    <row r="9" spans="1:12" ht="62">
      <c r="B9" s="73"/>
      <c r="D9" s="13" t="s">
        <v>642</v>
      </c>
      <c r="E9" s="13" t="s">
        <v>643</v>
      </c>
      <c r="L9" s="70"/>
    </row>
    <row r="10" spans="1:12" ht="58.5" customHeight="1">
      <c r="B10" s="73"/>
      <c r="E10" s="13" t="s">
        <v>644</v>
      </c>
      <c r="L10" s="70"/>
    </row>
    <row r="11" spans="1:12" ht="56.15" customHeight="1">
      <c r="A11" s="26"/>
      <c r="B11" s="74"/>
      <c r="C11" s="26"/>
      <c r="D11" s="26"/>
      <c r="E11" s="27" t="s">
        <v>645</v>
      </c>
      <c r="F11" s="26"/>
      <c r="G11" s="26"/>
      <c r="H11" s="26"/>
      <c r="I11" s="26"/>
      <c r="J11" s="26"/>
      <c r="K11" s="26"/>
      <c r="L11" s="71"/>
    </row>
    <row r="12" spans="1:12" ht="73.5" customHeight="1">
      <c r="A12" s="16" t="s">
        <v>93</v>
      </c>
      <c r="B12" s="72" t="s">
        <v>34</v>
      </c>
      <c r="C12" s="17" t="s">
        <v>646</v>
      </c>
      <c r="D12" s="15" t="s">
        <v>647</v>
      </c>
      <c r="E12" s="13" t="s">
        <v>648</v>
      </c>
      <c r="F12" s="48" t="s">
        <v>649</v>
      </c>
      <c r="L12" s="70"/>
    </row>
    <row r="13" spans="1:12" ht="68.5" customHeight="1">
      <c r="A13" s="26"/>
      <c r="B13" s="74"/>
      <c r="C13" s="26"/>
      <c r="D13" s="26"/>
      <c r="E13" s="26"/>
      <c r="F13" s="58" t="s">
        <v>650</v>
      </c>
      <c r="G13" s="26"/>
      <c r="H13" s="26"/>
      <c r="I13" s="26"/>
      <c r="J13" s="26"/>
      <c r="K13" s="26"/>
      <c r="L13" s="71"/>
    </row>
    <row r="14" spans="1:12" ht="113.15" customHeight="1">
      <c r="A14" s="16" t="s">
        <v>106</v>
      </c>
      <c r="B14" s="72" t="s">
        <v>34</v>
      </c>
      <c r="C14" s="3" t="s">
        <v>107</v>
      </c>
      <c r="D14" s="48" t="s">
        <v>651</v>
      </c>
      <c r="E14" s="13" t="s">
        <v>652</v>
      </c>
      <c r="F14" s="19" t="s">
        <v>653</v>
      </c>
      <c r="L14" s="70"/>
    </row>
    <row r="15" spans="1:12" ht="62.15" customHeight="1">
      <c r="A15" s="26"/>
      <c r="B15" s="74"/>
      <c r="C15" s="26"/>
      <c r="D15" s="38" t="s">
        <v>654</v>
      </c>
      <c r="E15" s="26"/>
      <c r="F15" s="26"/>
      <c r="G15" s="26"/>
      <c r="H15" s="26"/>
      <c r="I15" s="26"/>
      <c r="J15" s="26"/>
      <c r="K15" s="26"/>
      <c r="L15" s="7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A33DD-EF13-4B79-AC4C-28229DD51562}">
  <dimension ref="A1:CK15"/>
  <sheetViews>
    <sheetView topLeftCell="A7" zoomScale="98" zoomScaleNormal="60" workbookViewId="0">
      <selection activeCell="P5" sqref="P5"/>
    </sheetView>
  </sheetViews>
  <sheetFormatPr defaultColWidth="9.23046875" defaultRowHeight="15.5"/>
  <cols>
    <col min="1" max="1" width="9.23046875" style="25"/>
    <col min="2" max="2" width="22.69140625" style="16" customWidth="1"/>
    <col min="3" max="3" width="49.53515625" style="25" customWidth="1"/>
    <col min="4" max="4" width="34.4609375" style="25" customWidth="1"/>
    <col min="5" max="5" width="45" style="25" customWidth="1"/>
    <col min="6" max="6" width="44.23046875" style="25" customWidth="1"/>
    <col min="7" max="7" width="16.4609375" style="25" customWidth="1"/>
    <col min="8" max="8" width="10.765625" style="25" customWidth="1"/>
    <col min="9" max="9" width="16.53515625" style="25" customWidth="1"/>
    <col min="10" max="10" width="15.53515625" style="25" customWidth="1"/>
    <col min="11" max="11" width="15.765625" style="25" customWidth="1"/>
    <col min="12" max="12" width="16.53515625" style="25" customWidth="1"/>
    <col min="13" max="16384" width="9.23046875" style="25"/>
  </cols>
  <sheetData>
    <row r="1" spans="1:89" s="5" customFormat="1" ht="55" customHeight="1">
      <c r="A1" s="4" t="s">
        <v>11</v>
      </c>
      <c r="B1" s="4" t="s">
        <v>12</v>
      </c>
      <c r="C1" s="4" t="s">
        <v>13</v>
      </c>
      <c r="D1" s="6" t="s">
        <v>621</v>
      </c>
      <c r="E1" s="7" t="s">
        <v>622</v>
      </c>
      <c r="F1" s="8" t="s">
        <v>623</v>
      </c>
      <c r="G1" s="9" t="s">
        <v>624</v>
      </c>
      <c r="H1" s="9" t="s">
        <v>625</v>
      </c>
      <c r="I1" s="9" t="s">
        <v>626</v>
      </c>
      <c r="J1" s="9" t="s">
        <v>627</v>
      </c>
      <c r="K1" s="9" t="s">
        <v>628</v>
      </c>
      <c r="L1" s="9" t="s">
        <v>629</v>
      </c>
      <c r="M1" s="40"/>
    </row>
    <row r="2" spans="1:89" ht="83.15" customHeight="1">
      <c r="A2" s="16" t="s">
        <v>119</v>
      </c>
      <c r="B2" s="75" t="s">
        <v>120</v>
      </c>
      <c r="C2" s="12" t="s">
        <v>121</v>
      </c>
      <c r="D2" s="12" t="s">
        <v>655</v>
      </c>
      <c r="E2" s="13" t="s">
        <v>656</v>
      </c>
      <c r="F2" s="13" t="s">
        <v>657</v>
      </c>
      <c r="M2" s="41"/>
    </row>
    <row r="3" spans="1:89" ht="114.65" customHeight="1">
      <c r="A3" s="16"/>
      <c r="B3" s="75"/>
      <c r="D3" s="12" t="s">
        <v>658</v>
      </c>
      <c r="E3" s="13" t="s">
        <v>659</v>
      </c>
      <c r="M3" s="41"/>
    </row>
    <row r="4" spans="1:89" s="32" customFormat="1" ht="105" customHeight="1">
      <c r="A4" s="42" t="s">
        <v>135</v>
      </c>
      <c r="B4" s="76" t="s">
        <v>120</v>
      </c>
      <c r="C4" s="31" t="s">
        <v>136</v>
      </c>
      <c r="D4" s="33" t="s">
        <v>660</v>
      </c>
      <c r="F4" s="31" t="s">
        <v>661</v>
      </c>
      <c r="M4" s="41"/>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row>
    <row r="5" spans="1:89" s="34" customFormat="1" ht="77.5">
      <c r="A5" s="43"/>
      <c r="B5" s="77"/>
      <c r="D5" s="35" t="s">
        <v>662</v>
      </c>
      <c r="M5" s="41"/>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row>
    <row r="6" spans="1:89" ht="88" customHeight="1">
      <c r="A6" s="16" t="s">
        <v>146</v>
      </c>
      <c r="B6" s="75" t="s">
        <v>120</v>
      </c>
      <c r="C6" s="13" t="s">
        <v>663</v>
      </c>
      <c r="D6" s="36" t="s">
        <v>664</v>
      </c>
      <c r="E6" s="13" t="s">
        <v>665</v>
      </c>
      <c r="F6" s="13" t="s">
        <v>666</v>
      </c>
      <c r="M6" s="41"/>
    </row>
    <row r="7" spans="1:89" ht="41.5" customHeight="1">
      <c r="A7" s="16"/>
      <c r="B7" s="75"/>
      <c r="D7" s="2" t="s">
        <v>667</v>
      </c>
      <c r="M7" s="41"/>
    </row>
    <row r="8" spans="1:89" ht="46" customHeight="1">
      <c r="A8" s="16"/>
      <c r="B8" s="75"/>
      <c r="D8" s="2" t="s">
        <v>668</v>
      </c>
      <c r="M8" s="41"/>
    </row>
    <row r="9" spans="1:89" s="34" customFormat="1" ht="41.5" customHeight="1">
      <c r="A9" s="43"/>
      <c r="B9" s="77"/>
      <c r="D9" s="35" t="s">
        <v>669</v>
      </c>
      <c r="M9" s="41"/>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row>
    <row r="10" spans="1:89" s="30" customFormat="1" ht="96" customHeight="1">
      <c r="A10" s="44" t="s">
        <v>163</v>
      </c>
      <c r="B10" s="78" t="s">
        <v>120</v>
      </c>
      <c r="C10" s="28" t="s">
        <v>164</v>
      </c>
      <c r="D10" s="28" t="s">
        <v>670</v>
      </c>
      <c r="E10" s="28" t="s">
        <v>671</v>
      </c>
      <c r="F10" s="28" t="s">
        <v>672</v>
      </c>
      <c r="M10" s="41"/>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row>
    <row r="11" spans="1:89" s="34" customFormat="1" ht="100.5" customHeight="1">
      <c r="A11" s="43" t="s">
        <v>174</v>
      </c>
      <c r="B11" s="78" t="s">
        <v>120</v>
      </c>
      <c r="C11" s="27" t="s">
        <v>175</v>
      </c>
      <c r="D11" s="39" t="s">
        <v>673</v>
      </c>
      <c r="E11" s="27" t="s">
        <v>674</v>
      </c>
      <c r="F11" s="27" t="s">
        <v>675</v>
      </c>
      <c r="M11" s="41"/>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row>
    <row r="12" spans="1:89" ht="60.65" customHeight="1">
      <c r="A12" s="16" t="s">
        <v>185</v>
      </c>
      <c r="B12" s="75" t="s">
        <v>120</v>
      </c>
      <c r="C12" s="13" t="s">
        <v>186</v>
      </c>
      <c r="D12" s="13" t="s">
        <v>676</v>
      </c>
      <c r="E12" s="18" t="s">
        <v>677</v>
      </c>
      <c r="F12" s="13" t="s">
        <v>678</v>
      </c>
      <c r="M12" s="41"/>
    </row>
    <row r="13" spans="1:89" s="34" customFormat="1" ht="56">
      <c r="A13" s="43"/>
      <c r="B13" s="77"/>
      <c r="E13" s="38" t="s">
        <v>679</v>
      </c>
      <c r="M13" s="41"/>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row>
    <row r="14" spans="1:89" ht="123.65" customHeight="1">
      <c r="A14" s="16" t="s">
        <v>198</v>
      </c>
      <c r="B14" s="77" t="s">
        <v>120</v>
      </c>
      <c r="C14" s="13" t="s">
        <v>199</v>
      </c>
      <c r="D14" s="13" t="s">
        <v>680</v>
      </c>
      <c r="E14" s="1" t="s">
        <v>681</v>
      </c>
      <c r="F14" s="13" t="s">
        <v>682</v>
      </c>
      <c r="M14" s="41"/>
    </row>
    <row r="15" spans="1:89" s="34" customFormat="1" ht="85" customHeight="1">
      <c r="A15" s="43"/>
      <c r="B15" s="77"/>
      <c r="E15" s="38" t="s">
        <v>683</v>
      </c>
      <c r="M15" s="41"/>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98554-835E-4D96-98C2-25FA3B4B8A37}">
  <dimension ref="A1:L11"/>
  <sheetViews>
    <sheetView zoomScale="50" zoomScaleNormal="60" workbookViewId="0">
      <selection activeCell="P5" sqref="P5"/>
    </sheetView>
  </sheetViews>
  <sheetFormatPr defaultRowHeight="15.5"/>
  <cols>
    <col min="2" max="2" width="24.23046875" customWidth="1"/>
    <col min="3" max="3" width="49.53515625" customWidth="1"/>
    <col min="4" max="4" width="34.4609375" customWidth="1"/>
    <col min="5" max="5" width="45" customWidth="1"/>
    <col min="6" max="6" width="44.23046875" customWidth="1"/>
    <col min="7" max="7" width="16.4609375" customWidth="1"/>
    <col min="8" max="8" width="10.765625" customWidth="1"/>
    <col min="9" max="9" width="16.53515625" customWidth="1"/>
    <col min="10" max="10" width="15.53515625" customWidth="1"/>
    <col min="11" max="11" width="15.765625" customWidth="1"/>
    <col min="12" max="12" width="16.53515625" customWidth="1"/>
  </cols>
  <sheetData>
    <row r="1" spans="1:12" s="5" customFormat="1" ht="55" customHeight="1" thickBot="1">
      <c r="A1" s="4" t="s">
        <v>11</v>
      </c>
      <c r="B1" s="4" t="s">
        <v>12</v>
      </c>
      <c r="C1" s="4" t="s">
        <v>13</v>
      </c>
      <c r="D1" s="6" t="s">
        <v>621</v>
      </c>
      <c r="E1" s="7" t="s">
        <v>622</v>
      </c>
      <c r="F1" s="8" t="s">
        <v>623</v>
      </c>
      <c r="G1" s="9" t="s">
        <v>624</v>
      </c>
      <c r="H1" s="9" t="s">
        <v>625</v>
      </c>
      <c r="I1" s="9" t="s">
        <v>626</v>
      </c>
      <c r="J1" s="9" t="s">
        <v>627</v>
      </c>
      <c r="K1" s="9" t="s">
        <v>628</v>
      </c>
      <c r="L1" s="9" t="s">
        <v>629</v>
      </c>
    </row>
    <row r="2" spans="1:12" ht="98.5" customHeight="1">
      <c r="A2" s="16" t="s">
        <v>211</v>
      </c>
      <c r="B2" s="45" t="s">
        <v>212</v>
      </c>
      <c r="C2" s="13" t="s">
        <v>213</v>
      </c>
      <c r="D2" s="47" t="s">
        <v>684</v>
      </c>
      <c r="E2" s="13" t="s">
        <v>685</v>
      </c>
      <c r="F2" s="13" t="s">
        <v>686</v>
      </c>
      <c r="G2" s="25"/>
      <c r="H2" s="25"/>
      <c r="I2" s="25"/>
      <c r="J2" s="25"/>
      <c r="K2" s="25"/>
      <c r="L2" s="25"/>
    </row>
    <row r="3" spans="1:12" ht="63" customHeight="1">
      <c r="A3" s="34"/>
      <c r="B3" s="51"/>
      <c r="C3" s="34"/>
      <c r="D3" s="50" t="s">
        <v>687</v>
      </c>
      <c r="E3" s="34"/>
      <c r="F3" s="34"/>
      <c r="G3" s="34"/>
      <c r="H3" s="34"/>
      <c r="I3" s="34"/>
      <c r="J3" s="34"/>
      <c r="K3" s="34"/>
      <c r="L3" s="34"/>
    </row>
    <row r="4" spans="1:12" ht="101.15" customHeight="1">
      <c r="A4" s="25" t="s">
        <v>225</v>
      </c>
      <c r="B4" s="45" t="s">
        <v>688</v>
      </c>
      <c r="C4" s="13" t="s">
        <v>226</v>
      </c>
      <c r="D4" s="48" t="s">
        <v>689</v>
      </c>
      <c r="E4" s="13" t="s">
        <v>690</v>
      </c>
      <c r="F4" s="13" t="s">
        <v>691</v>
      </c>
      <c r="G4" s="25"/>
      <c r="H4" s="25"/>
      <c r="I4" s="25"/>
      <c r="J4" s="25"/>
      <c r="K4" s="25"/>
      <c r="L4" s="25"/>
    </row>
    <row r="5" spans="1:12" ht="51.65" customHeight="1">
      <c r="A5" s="34"/>
      <c r="B5" s="51"/>
      <c r="C5" s="34"/>
      <c r="D5" s="38" t="s">
        <v>692</v>
      </c>
      <c r="E5" s="34"/>
      <c r="F5" s="34"/>
      <c r="G5" s="34"/>
      <c r="H5" s="34"/>
      <c r="I5" s="34"/>
      <c r="J5" s="34"/>
      <c r="K5" s="34"/>
      <c r="L5" s="34"/>
    </row>
    <row r="6" spans="1:12" ht="107.5" customHeight="1">
      <c r="A6" s="25" t="s">
        <v>238</v>
      </c>
      <c r="B6" s="45" t="s">
        <v>688</v>
      </c>
      <c r="C6" s="13" t="s">
        <v>239</v>
      </c>
      <c r="D6" s="49" t="s">
        <v>693</v>
      </c>
      <c r="E6" s="13" t="s">
        <v>694</v>
      </c>
      <c r="F6" s="13" t="s">
        <v>695</v>
      </c>
      <c r="G6" s="25"/>
      <c r="H6" s="25"/>
      <c r="I6" s="25"/>
      <c r="J6" s="25"/>
      <c r="K6" s="25"/>
      <c r="L6" s="25"/>
    </row>
    <row r="7" spans="1:12" ht="77.150000000000006" customHeight="1">
      <c r="A7" s="34"/>
      <c r="B7" s="51"/>
      <c r="C7" s="34"/>
      <c r="D7" s="27" t="s">
        <v>696</v>
      </c>
      <c r="E7" s="34"/>
      <c r="F7" s="34"/>
      <c r="G7" s="34"/>
      <c r="H7" s="34"/>
      <c r="I7" s="34"/>
      <c r="J7" s="34"/>
      <c r="K7" s="34"/>
      <c r="L7" s="34"/>
    </row>
    <row r="8" spans="1:12" ht="86.15" customHeight="1">
      <c r="A8" s="11" t="s">
        <v>251</v>
      </c>
      <c r="B8" s="45" t="s">
        <v>212</v>
      </c>
      <c r="C8" s="13" t="s">
        <v>252</v>
      </c>
      <c r="D8" s="49" t="s">
        <v>697</v>
      </c>
      <c r="E8" s="13" t="s">
        <v>698</v>
      </c>
      <c r="F8" s="13" t="s">
        <v>699</v>
      </c>
      <c r="G8" s="25"/>
      <c r="H8" s="25"/>
      <c r="I8" s="25"/>
      <c r="J8" s="25"/>
      <c r="K8" s="25"/>
      <c r="L8" s="25"/>
    </row>
    <row r="9" spans="1:12" ht="44.5" customHeight="1">
      <c r="A9" s="34"/>
      <c r="B9" s="51"/>
      <c r="C9" s="34"/>
      <c r="D9" s="50" t="s">
        <v>700</v>
      </c>
      <c r="E9" s="27" t="s">
        <v>701</v>
      </c>
      <c r="F9" s="34"/>
      <c r="G9" s="34"/>
      <c r="H9" s="34"/>
      <c r="I9" s="34"/>
      <c r="J9" s="34"/>
      <c r="K9" s="34"/>
      <c r="L9" s="34"/>
    </row>
    <row r="10" spans="1:12" ht="72" customHeight="1">
      <c r="A10" s="25" t="s">
        <v>603</v>
      </c>
      <c r="B10" s="51" t="s">
        <v>688</v>
      </c>
      <c r="C10" s="13" t="s">
        <v>266</v>
      </c>
      <c r="D10" s="49" t="s">
        <v>702</v>
      </c>
      <c r="E10" s="13" t="s">
        <v>703</v>
      </c>
      <c r="F10" s="13" t="s">
        <v>704</v>
      </c>
      <c r="G10" s="25"/>
      <c r="H10" s="25"/>
      <c r="I10" s="25"/>
      <c r="J10" s="25"/>
      <c r="K10" s="25"/>
      <c r="L10" s="25"/>
    </row>
    <row r="11" spans="1:12" ht="64" customHeight="1">
      <c r="A11" s="34"/>
      <c r="B11" s="46"/>
      <c r="C11" s="34"/>
      <c r="D11" s="34"/>
      <c r="E11" s="27" t="s">
        <v>705</v>
      </c>
      <c r="F11" s="34"/>
      <c r="G11" s="34"/>
      <c r="H11" s="34"/>
      <c r="I11" s="34"/>
      <c r="J11" s="34"/>
      <c r="K11" s="34"/>
      <c r="L11" s="34"/>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B6AF-D9DE-406B-88EF-AF78720922D9}">
  <dimension ref="A1:L41"/>
  <sheetViews>
    <sheetView topLeftCell="A35" zoomScale="60" zoomScaleNormal="60" workbookViewId="0">
      <selection activeCell="P5" sqref="P5"/>
    </sheetView>
  </sheetViews>
  <sheetFormatPr defaultRowHeight="15.5"/>
  <cols>
    <col min="2" max="2" width="22.84375" style="80" customWidth="1"/>
    <col min="3" max="3" width="49.53515625" customWidth="1"/>
    <col min="4" max="4" width="36.84375" customWidth="1"/>
    <col min="5" max="5" width="61.07421875" customWidth="1"/>
    <col min="6" max="6" width="47.07421875" customWidth="1"/>
    <col min="7" max="7" width="16.4609375" customWidth="1"/>
    <col min="8" max="8" width="10.765625" customWidth="1"/>
    <col min="9" max="9" width="16.53515625" customWidth="1"/>
    <col min="10" max="10" width="15.53515625" customWidth="1"/>
    <col min="11" max="11" width="15.765625" customWidth="1"/>
    <col min="12" max="12" width="16.53515625" customWidth="1"/>
  </cols>
  <sheetData>
    <row r="1" spans="1:12" s="5" customFormat="1" ht="55" customHeight="1" thickBot="1">
      <c r="A1" s="4" t="s">
        <v>11</v>
      </c>
      <c r="B1" s="4" t="s">
        <v>12</v>
      </c>
      <c r="C1" s="4" t="s">
        <v>13</v>
      </c>
      <c r="D1" s="6" t="s">
        <v>621</v>
      </c>
      <c r="E1" s="7" t="s">
        <v>622</v>
      </c>
      <c r="F1" s="8" t="s">
        <v>623</v>
      </c>
      <c r="G1" s="9" t="s">
        <v>624</v>
      </c>
      <c r="H1" s="9" t="s">
        <v>625</v>
      </c>
      <c r="I1" s="9" t="s">
        <v>626</v>
      </c>
      <c r="J1" s="9" t="s">
        <v>627</v>
      </c>
      <c r="K1" s="9" t="s">
        <v>628</v>
      </c>
      <c r="L1" s="9" t="s">
        <v>629</v>
      </c>
    </row>
    <row r="2" spans="1:12" ht="54" customHeight="1">
      <c r="A2" s="25" t="s">
        <v>278</v>
      </c>
      <c r="B2" s="75" t="s">
        <v>279</v>
      </c>
      <c r="C2" s="13" t="s">
        <v>280</v>
      </c>
      <c r="D2" s="37" t="s">
        <v>706</v>
      </c>
      <c r="E2" s="13" t="s">
        <v>707</v>
      </c>
      <c r="F2" s="13" t="s">
        <v>708</v>
      </c>
      <c r="G2" s="25"/>
      <c r="H2" s="25"/>
      <c r="I2" s="25"/>
      <c r="J2" s="25"/>
      <c r="K2" s="25"/>
      <c r="L2" s="65"/>
    </row>
    <row r="3" spans="1:12" ht="62">
      <c r="A3" s="25"/>
      <c r="B3" s="75"/>
      <c r="C3" s="25"/>
      <c r="D3" s="2" t="s">
        <v>709</v>
      </c>
      <c r="E3" s="2" t="s">
        <v>710</v>
      </c>
      <c r="F3" s="13" t="s">
        <v>711</v>
      </c>
      <c r="G3" s="25"/>
      <c r="H3" s="25"/>
      <c r="I3" s="25"/>
      <c r="J3" s="25"/>
      <c r="K3" s="25"/>
      <c r="L3" s="65"/>
    </row>
    <row r="4" spans="1:12" ht="43" customHeight="1">
      <c r="A4" s="25"/>
      <c r="B4" s="75"/>
      <c r="C4" s="25"/>
      <c r="D4" s="13" t="s">
        <v>712</v>
      </c>
      <c r="E4" s="2" t="s">
        <v>713</v>
      </c>
      <c r="F4" s="13"/>
      <c r="G4" s="25"/>
      <c r="H4" s="25"/>
      <c r="I4" s="25"/>
      <c r="J4" s="25"/>
      <c r="K4" s="25"/>
      <c r="L4" s="65"/>
    </row>
    <row r="5" spans="1:12" ht="79" customHeight="1">
      <c r="A5" s="34"/>
      <c r="B5" s="77"/>
      <c r="C5" s="34"/>
      <c r="D5" s="27"/>
      <c r="E5" s="27" t="s">
        <v>714</v>
      </c>
      <c r="F5" s="27"/>
      <c r="G5" s="34"/>
      <c r="H5" s="34"/>
      <c r="I5" s="34"/>
      <c r="J5" s="34"/>
      <c r="K5" s="34"/>
      <c r="L5" s="66"/>
    </row>
    <row r="6" spans="1:12" ht="76.5" customHeight="1">
      <c r="A6" s="25" t="s">
        <v>302</v>
      </c>
      <c r="B6" s="79" t="s">
        <v>279</v>
      </c>
      <c r="C6" s="13" t="s">
        <v>303</v>
      </c>
      <c r="D6" s="13" t="s">
        <v>715</v>
      </c>
      <c r="E6" s="52" t="s">
        <v>716</v>
      </c>
      <c r="F6" s="25"/>
      <c r="G6" s="25"/>
      <c r="H6" s="25"/>
      <c r="I6" s="25"/>
      <c r="J6" s="25"/>
      <c r="K6" s="25"/>
      <c r="L6" s="65"/>
    </row>
    <row r="7" spans="1:12" ht="54.65" customHeight="1">
      <c r="A7" s="34"/>
      <c r="B7" s="77"/>
      <c r="C7" s="34"/>
      <c r="D7" s="34"/>
      <c r="E7" s="53" t="s">
        <v>717</v>
      </c>
      <c r="F7" s="34"/>
      <c r="G7" s="34"/>
      <c r="H7" s="34"/>
      <c r="I7" s="34"/>
      <c r="J7" s="34"/>
      <c r="K7" s="34"/>
      <c r="L7" s="66"/>
    </row>
    <row r="8" spans="1:12" ht="57.65" customHeight="1">
      <c r="A8" s="25" t="s">
        <v>313</v>
      </c>
      <c r="B8" s="75" t="s">
        <v>314</v>
      </c>
      <c r="C8" s="13" t="s">
        <v>315</v>
      </c>
      <c r="D8" s="13" t="s">
        <v>718</v>
      </c>
      <c r="E8" s="13" t="s">
        <v>719</v>
      </c>
      <c r="F8" s="25"/>
      <c r="G8" s="25"/>
      <c r="H8" s="25"/>
      <c r="I8" s="25"/>
      <c r="J8" s="25"/>
      <c r="K8" s="25"/>
      <c r="L8" s="65"/>
    </row>
    <row r="9" spans="1:12" ht="31">
      <c r="A9" s="25"/>
      <c r="B9" s="75"/>
      <c r="C9" s="25"/>
      <c r="D9" s="13" t="s">
        <v>720</v>
      </c>
      <c r="E9" s="2" t="s">
        <v>721</v>
      </c>
      <c r="F9" s="25"/>
      <c r="G9" s="25"/>
      <c r="H9" s="25"/>
      <c r="I9" s="25"/>
      <c r="J9" s="25"/>
      <c r="K9" s="25"/>
      <c r="L9" s="65"/>
    </row>
    <row r="10" spans="1:12" ht="62">
      <c r="A10" s="25"/>
      <c r="B10" s="75"/>
      <c r="C10" s="25"/>
      <c r="D10" s="25"/>
      <c r="E10" s="54" t="s">
        <v>722</v>
      </c>
      <c r="F10" s="25"/>
      <c r="G10" s="25"/>
      <c r="H10" s="25"/>
      <c r="I10" s="25"/>
      <c r="J10" s="25"/>
      <c r="K10" s="25"/>
      <c r="L10" s="65"/>
    </row>
    <row r="11" spans="1:12" ht="47" thickBot="1">
      <c r="A11" s="34"/>
      <c r="B11" s="77"/>
      <c r="C11" s="34"/>
      <c r="D11" s="34"/>
      <c r="E11" s="55" t="s">
        <v>723</v>
      </c>
      <c r="F11" s="34"/>
      <c r="G11" s="34"/>
      <c r="H11" s="34"/>
      <c r="I11" s="34"/>
      <c r="J11" s="34"/>
      <c r="K11" s="34"/>
      <c r="L11" s="66"/>
    </row>
    <row r="12" spans="1:12" ht="46.5">
      <c r="A12" s="25" t="s">
        <v>331</v>
      </c>
      <c r="B12" s="75" t="s">
        <v>314</v>
      </c>
      <c r="C12" s="13" t="s">
        <v>332</v>
      </c>
      <c r="D12" s="56" t="s">
        <v>724</v>
      </c>
      <c r="E12" s="2" t="s">
        <v>725</v>
      </c>
      <c r="F12" s="13" t="s">
        <v>726</v>
      </c>
      <c r="G12" s="25"/>
      <c r="H12" s="25"/>
      <c r="I12" s="25"/>
      <c r="J12" s="25"/>
      <c r="K12" s="25"/>
      <c r="L12" s="65"/>
    </row>
    <row r="13" spans="1:12" ht="62">
      <c r="A13" s="25"/>
      <c r="B13" s="75"/>
      <c r="C13" s="25"/>
      <c r="D13" s="57" t="s">
        <v>727</v>
      </c>
      <c r="E13" s="2" t="s">
        <v>728</v>
      </c>
      <c r="F13" s="13" t="s">
        <v>729</v>
      </c>
      <c r="G13" s="25"/>
      <c r="H13" s="25"/>
      <c r="I13" s="25"/>
      <c r="J13" s="25"/>
      <c r="K13" s="25"/>
      <c r="L13" s="65"/>
    </row>
    <row r="14" spans="1:12" ht="47" thickBot="1">
      <c r="A14" s="34"/>
      <c r="B14" s="77"/>
      <c r="C14" s="34"/>
      <c r="D14" s="34"/>
      <c r="E14" s="27" t="s">
        <v>730</v>
      </c>
      <c r="F14" s="34"/>
      <c r="G14" s="34"/>
      <c r="H14" s="34"/>
      <c r="I14" s="34"/>
      <c r="J14" s="34"/>
      <c r="K14" s="34"/>
      <c r="L14" s="66"/>
    </row>
    <row r="15" spans="1:12" ht="46.5">
      <c r="A15" s="25" t="s">
        <v>350</v>
      </c>
      <c r="B15" s="75" t="s">
        <v>279</v>
      </c>
      <c r="C15" s="13" t="s">
        <v>351</v>
      </c>
      <c r="D15" s="56" t="s">
        <v>731</v>
      </c>
      <c r="E15" s="13" t="s">
        <v>732</v>
      </c>
      <c r="F15" s="13" t="s">
        <v>733</v>
      </c>
      <c r="G15" s="25"/>
      <c r="H15" s="25"/>
      <c r="I15" s="25"/>
      <c r="J15" s="25"/>
      <c r="K15" s="25"/>
      <c r="L15" s="65"/>
    </row>
    <row r="16" spans="1:12" ht="62">
      <c r="A16" s="25"/>
      <c r="B16" s="75"/>
      <c r="C16" s="25"/>
      <c r="D16" s="57" t="s">
        <v>734</v>
      </c>
      <c r="E16" s="25"/>
      <c r="F16" s="25"/>
      <c r="G16" s="25"/>
      <c r="H16" s="25"/>
      <c r="I16" s="25"/>
      <c r="J16" s="25"/>
      <c r="K16" s="25"/>
      <c r="L16" s="65"/>
    </row>
    <row r="17" spans="1:12" ht="46.5">
      <c r="A17" s="25"/>
      <c r="B17" s="75"/>
      <c r="C17" s="25"/>
      <c r="D17" s="57" t="s">
        <v>735</v>
      </c>
      <c r="E17" s="25"/>
      <c r="F17" s="25"/>
      <c r="G17" s="25"/>
      <c r="H17" s="25"/>
      <c r="I17" s="25"/>
      <c r="J17" s="25"/>
      <c r="K17" s="25"/>
      <c r="L17" s="65"/>
    </row>
    <row r="18" spans="1:12" ht="48.65" customHeight="1" thickBot="1">
      <c r="A18" s="34"/>
      <c r="B18" s="77"/>
      <c r="C18" s="34"/>
      <c r="D18" s="59" t="s">
        <v>736</v>
      </c>
      <c r="E18" s="34"/>
      <c r="F18" s="34"/>
      <c r="G18" s="34"/>
      <c r="H18" s="34"/>
      <c r="I18" s="34"/>
      <c r="J18" s="34"/>
      <c r="K18" s="34"/>
      <c r="L18" s="66"/>
    </row>
    <row r="19" spans="1:12" ht="87.65" customHeight="1">
      <c r="A19" s="25" t="s">
        <v>367</v>
      </c>
      <c r="B19" s="75" t="s">
        <v>279</v>
      </c>
      <c r="C19" s="13" t="s">
        <v>368</v>
      </c>
      <c r="D19" s="56" t="s">
        <v>737</v>
      </c>
      <c r="E19" s="57" t="s">
        <v>738</v>
      </c>
      <c r="F19" s="13" t="s">
        <v>739</v>
      </c>
      <c r="G19" s="25"/>
      <c r="H19" s="25"/>
      <c r="I19" s="25"/>
      <c r="J19" s="25"/>
      <c r="K19" s="25"/>
      <c r="L19" s="65"/>
    </row>
    <row r="20" spans="1:12" ht="77.5">
      <c r="A20" s="25"/>
      <c r="B20" s="75"/>
      <c r="C20" s="25"/>
      <c r="D20" s="57" t="s">
        <v>740</v>
      </c>
      <c r="E20" s="57" t="s">
        <v>741</v>
      </c>
      <c r="F20" s="25"/>
      <c r="G20" s="25"/>
      <c r="H20" s="25"/>
      <c r="I20" s="25"/>
      <c r="J20" s="25"/>
      <c r="K20" s="25"/>
      <c r="L20" s="65"/>
    </row>
    <row r="21" spans="1:12" ht="67" customHeight="1">
      <c r="A21" s="34"/>
      <c r="B21" s="77"/>
      <c r="C21" s="34"/>
      <c r="D21" s="60" t="s">
        <v>742</v>
      </c>
      <c r="E21" s="34"/>
      <c r="F21" s="34"/>
      <c r="G21" s="34"/>
      <c r="H21" s="34"/>
      <c r="I21" s="34"/>
      <c r="J21" s="34"/>
      <c r="K21" s="34"/>
      <c r="L21" s="66"/>
    </row>
    <row r="22" spans="1:12" ht="181.5" customHeight="1">
      <c r="A22" s="30" t="s">
        <v>384</v>
      </c>
      <c r="B22" s="78" t="s">
        <v>279</v>
      </c>
      <c r="C22" s="28" t="s">
        <v>385</v>
      </c>
      <c r="D22" s="61" t="s">
        <v>743</v>
      </c>
      <c r="E22" s="30"/>
      <c r="F22" s="28" t="s">
        <v>744</v>
      </c>
      <c r="G22" s="30"/>
      <c r="H22" s="30"/>
      <c r="I22" s="30"/>
      <c r="J22" s="30"/>
      <c r="K22" s="30"/>
      <c r="L22" s="67"/>
    </row>
    <row r="23" spans="1:12" ht="63.65" customHeight="1">
      <c r="A23" s="25" t="s">
        <v>393</v>
      </c>
      <c r="B23" s="75" t="s">
        <v>279</v>
      </c>
      <c r="C23" s="13" t="s">
        <v>394</v>
      </c>
      <c r="D23" s="62" t="s">
        <v>745</v>
      </c>
      <c r="E23" s="2" t="s">
        <v>746</v>
      </c>
      <c r="F23" s="25"/>
      <c r="G23" s="25"/>
      <c r="H23" s="25"/>
      <c r="I23" s="25"/>
      <c r="J23" s="25"/>
      <c r="K23" s="25"/>
      <c r="L23" s="65"/>
    </row>
    <row r="24" spans="1:12" ht="53.5" customHeight="1">
      <c r="A24" s="25"/>
      <c r="B24" s="75"/>
      <c r="C24" s="25"/>
      <c r="D24" s="25"/>
      <c r="E24" s="2" t="s">
        <v>747</v>
      </c>
      <c r="F24" s="25"/>
      <c r="G24" s="25"/>
      <c r="H24" s="25"/>
      <c r="I24" s="25"/>
      <c r="J24" s="25"/>
      <c r="K24" s="25"/>
      <c r="L24" s="65"/>
    </row>
    <row r="25" spans="1:12" ht="31">
      <c r="A25" s="25"/>
      <c r="B25" s="75"/>
      <c r="C25" s="25"/>
      <c r="D25" s="25"/>
      <c r="E25" s="2" t="s">
        <v>748</v>
      </c>
      <c r="F25" s="25"/>
      <c r="G25" s="25"/>
      <c r="H25" s="25"/>
      <c r="I25" s="25"/>
      <c r="J25" s="25"/>
      <c r="K25" s="25"/>
      <c r="L25" s="65"/>
    </row>
    <row r="26" spans="1:12" ht="72.650000000000006" customHeight="1" thickBot="1">
      <c r="A26" s="34"/>
      <c r="B26" s="77"/>
      <c r="C26" s="34"/>
      <c r="D26" s="34"/>
      <c r="E26" s="59" t="s">
        <v>749</v>
      </c>
      <c r="F26" s="34"/>
      <c r="G26" s="34"/>
      <c r="H26" s="34"/>
      <c r="I26" s="34"/>
      <c r="J26" s="34"/>
      <c r="K26" s="34"/>
      <c r="L26" s="66"/>
    </row>
    <row r="27" spans="1:12" ht="100" customHeight="1">
      <c r="A27" s="25" t="s">
        <v>408</v>
      </c>
      <c r="B27" s="75" t="s">
        <v>279</v>
      </c>
      <c r="C27" s="25" t="s">
        <v>409</v>
      </c>
      <c r="D27" s="37" t="s">
        <v>750</v>
      </c>
      <c r="E27" s="13" t="s">
        <v>751</v>
      </c>
      <c r="F27" s="25"/>
      <c r="G27" s="25"/>
      <c r="H27" s="25"/>
      <c r="I27" s="25"/>
      <c r="J27" s="25"/>
      <c r="K27" s="25"/>
      <c r="L27" s="65"/>
    </row>
    <row r="28" spans="1:12" ht="64.5" customHeight="1">
      <c r="A28" s="34"/>
      <c r="B28" s="77"/>
      <c r="C28" s="34"/>
      <c r="D28" s="35" t="s">
        <v>752</v>
      </c>
      <c r="E28" s="34"/>
      <c r="F28" s="34"/>
      <c r="G28" s="34"/>
      <c r="H28" s="34"/>
      <c r="I28" s="34"/>
      <c r="J28" s="34"/>
      <c r="K28" s="34"/>
      <c r="L28" s="66"/>
    </row>
    <row r="29" spans="1:12" ht="70.5" customHeight="1">
      <c r="A29" s="25" t="s">
        <v>419</v>
      </c>
      <c r="B29" s="75" t="s">
        <v>279</v>
      </c>
      <c r="C29" s="13" t="s">
        <v>420</v>
      </c>
      <c r="D29" s="13" t="s">
        <v>753</v>
      </c>
      <c r="E29" s="2" t="s">
        <v>754</v>
      </c>
      <c r="F29" s="13" t="s">
        <v>755</v>
      </c>
      <c r="G29" s="25"/>
      <c r="H29" s="25"/>
      <c r="I29" s="25"/>
      <c r="J29" s="25"/>
      <c r="K29" s="25"/>
      <c r="L29" s="65"/>
    </row>
    <row r="30" spans="1:12" ht="57" customHeight="1">
      <c r="A30" s="25"/>
      <c r="B30" s="75"/>
      <c r="C30" s="25"/>
      <c r="D30" s="25"/>
      <c r="E30" s="2" t="s">
        <v>756</v>
      </c>
      <c r="F30" s="25"/>
      <c r="G30" s="25"/>
      <c r="H30" s="25"/>
      <c r="I30" s="25"/>
      <c r="J30" s="25"/>
      <c r="K30" s="25"/>
      <c r="L30" s="65"/>
    </row>
    <row r="31" spans="1:12" ht="40.5" customHeight="1">
      <c r="A31" s="25"/>
      <c r="B31" s="75"/>
      <c r="C31" s="25"/>
      <c r="D31" s="25"/>
      <c r="E31" s="2" t="s">
        <v>757</v>
      </c>
      <c r="F31" s="25"/>
      <c r="G31" s="25"/>
      <c r="H31" s="25"/>
      <c r="I31" s="25"/>
      <c r="J31" s="25"/>
      <c r="K31" s="25"/>
      <c r="L31" s="65"/>
    </row>
    <row r="32" spans="1:12" ht="47.15" customHeight="1" thickBot="1">
      <c r="A32" s="34"/>
      <c r="B32" s="77"/>
      <c r="C32" s="34"/>
      <c r="D32" s="34"/>
      <c r="E32" s="35" t="s">
        <v>758</v>
      </c>
      <c r="F32" s="34"/>
      <c r="G32" s="34"/>
      <c r="H32" s="34"/>
      <c r="I32" s="34"/>
      <c r="J32" s="34"/>
      <c r="K32" s="34"/>
      <c r="L32" s="66"/>
    </row>
    <row r="33" spans="1:12" ht="94" customHeight="1">
      <c r="A33" s="25" t="s">
        <v>436</v>
      </c>
      <c r="B33" s="75" t="s">
        <v>314</v>
      </c>
      <c r="C33" s="63" t="s">
        <v>759</v>
      </c>
      <c r="D33" s="13" t="s">
        <v>760</v>
      </c>
      <c r="E33" s="2" t="s">
        <v>761</v>
      </c>
      <c r="F33" s="13" t="s">
        <v>762</v>
      </c>
      <c r="G33" s="25"/>
      <c r="H33" s="25"/>
      <c r="I33" s="25"/>
      <c r="J33" s="25"/>
      <c r="K33" s="25"/>
      <c r="L33" s="65"/>
    </row>
    <row r="34" spans="1:12" ht="96.65" customHeight="1" thickBot="1">
      <c r="A34" s="34"/>
      <c r="B34" s="77"/>
      <c r="C34" s="64" t="s">
        <v>763</v>
      </c>
      <c r="D34" s="34"/>
      <c r="E34" s="35" t="s">
        <v>764</v>
      </c>
      <c r="F34" s="34"/>
      <c r="G34" s="34"/>
      <c r="H34" s="34"/>
      <c r="I34" s="34"/>
      <c r="J34" s="34"/>
      <c r="K34" s="34"/>
      <c r="L34" s="66"/>
    </row>
    <row r="35" spans="1:12" ht="92.15" customHeight="1">
      <c r="A35" s="25" t="s">
        <v>449</v>
      </c>
      <c r="B35" s="75" t="s">
        <v>314</v>
      </c>
      <c r="C35" s="13" t="s">
        <v>450</v>
      </c>
      <c r="D35" s="13" t="s">
        <v>765</v>
      </c>
      <c r="E35" s="37" t="s">
        <v>766</v>
      </c>
      <c r="F35" s="25"/>
      <c r="G35" s="25"/>
      <c r="H35" s="25"/>
      <c r="I35" s="25"/>
      <c r="J35" s="25"/>
      <c r="K35" s="25"/>
      <c r="L35" s="65"/>
    </row>
    <row r="36" spans="1:12" ht="51" customHeight="1">
      <c r="A36" s="25"/>
      <c r="B36" s="75"/>
      <c r="C36" s="25"/>
      <c r="D36" s="25"/>
      <c r="E36" s="2" t="s">
        <v>767</v>
      </c>
      <c r="F36" s="25"/>
      <c r="G36" s="25"/>
      <c r="H36" s="25"/>
      <c r="I36" s="25"/>
      <c r="J36" s="25"/>
      <c r="K36" s="25"/>
      <c r="L36" s="65"/>
    </row>
    <row r="37" spans="1:12" ht="59.5" customHeight="1">
      <c r="A37" s="34"/>
      <c r="B37" s="77"/>
      <c r="C37" s="34"/>
      <c r="D37" s="34"/>
      <c r="E37" s="27" t="s">
        <v>768</v>
      </c>
      <c r="F37" s="34"/>
      <c r="G37" s="34"/>
      <c r="H37" s="34"/>
      <c r="I37" s="34"/>
      <c r="J37" s="34"/>
      <c r="K37" s="34"/>
      <c r="L37" s="66"/>
    </row>
    <row r="38" spans="1:12" ht="73.5" customHeight="1">
      <c r="A38" s="25" t="s">
        <v>462</v>
      </c>
      <c r="B38" s="75" t="s">
        <v>279</v>
      </c>
      <c r="C38" s="13" t="s">
        <v>463</v>
      </c>
      <c r="D38" s="25" t="s">
        <v>769</v>
      </c>
      <c r="E38" s="36" t="s">
        <v>770</v>
      </c>
      <c r="F38" s="13" t="s">
        <v>771</v>
      </c>
      <c r="G38" s="25"/>
      <c r="H38" s="25"/>
      <c r="I38" s="25"/>
      <c r="J38" s="25"/>
      <c r="K38" s="25"/>
      <c r="L38" s="65"/>
    </row>
    <row r="39" spans="1:12" ht="61" customHeight="1">
      <c r="A39" s="34"/>
      <c r="B39" s="77"/>
      <c r="C39" s="34"/>
      <c r="D39" s="34"/>
      <c r="E39" s="59" t="s">
        <v>772</v>
      </c>
      <c r="F39" s="34"/>
      <c r="G39" s="34"/>
      <c r="H39" s="34"/>
      <c r="I39" s="34"/>
      <c r="J39" s="34"/>
      <c r="K39" s="34"/>
      <c r="L39" s="66"/>
    </row>
    <row r="40" spans="1:12" ht="86.15" customHeight="1">
      <c r="A40" s="25" t="s">
        <v>475</v>
      </c>
      <c r="B40" s="75" t="s">
        <v>279</v>
      </c>
      <c r="C40" s="13" t="s">
        <v>476</v>
      </c>
      <c r="D40" s="13" t="s">
        <v>773</v>
      </c>
      <c r="E40" s="2" t="s">
        <v>774</v>
      </c>
      <c r="F40" s="25"/>
      <c r="G40" s="25"/>
      <c r="H40" s="25"/>
      <c r="I40" s="25"/>
      <c r="J40" s="25"/>
      <c r="K40" s="25"/>
      <c r="L40" s="65"/>
    </row>
    <row r="41" spans="1:12" ht="139.5" customHeight="1">
      <c r="A41" s="34"/>
      <c r="B41" s="77"/>
      <c r="C41" s="34"/>
      <c r="D41" s="34"/>
      <c r="E41" s="59" t="s">
        <v>775</v>
      </c>
      <c r="F41" s="34"/>
      <c r="G41" s="34"/>
      <c r="H41" s="34"/>
      <c r="I41" s="34"/>
      <c r="J41" s="34"/>
      <c r="K41" s="34"/>
      <c r="L41" s="66"/>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99513-5899-49A6-AF4E-4A373AE76A77}">
  <dimension ref="A1:M12"/>
  <sheetViews>
    <sheetView topLeftCell="A5" zoomScale="70" zoomScaleNormal="70" workbookViewId="0">
      <selection activeCell="P5" sqref="P5"/>
    </sheetView>
  </sheetViews>
  <sheetFormatPr defaultRowHeight="15.5"/>
  <cols>
    <col min="2" max="2" width="22.84375" customWidth="1"/>
    <col min="3" max="3" width="49.53515625" customWidth="1"/>
    <col min="4" max="4" width="36.84375" customWidth="1"/>
    <col min="5" max="5" width="58.3046875" customWidth="1"/>
    <col min="6" max="6" width="47.07421875" customWidth="1"/>
    <col min="7" max="7" width="16.4609375" customWidth="1"/>
    <col min="8" max="8" width="10.765625" customWidth="1"/>
    <col min="9" max="9" width="16.53515625" customWidth="1"/>
    <col min="10" max="10" width="15.53515625" customWidth="1"/>
    <col min="11" max="11" width="15.765625" customWidth="1"/>
    <col min="12" max="12" width="16.53515625" customWidth="1"/>
    <col min="13" max="13" width="17.69140625" customWidth="1"/>
  </cols>
  <sheetData>
    <row r="1" spans="1:13" s="5" customFormat="1" ht="55" customHeight="1">
      <c r="A1" s="84" t="s">
        <v>11</v>
      </c>
      <c r="B1" s="84" t="s">
        <v>12</v>
      </c>
      <c r="C1" s="84" t="s">
        <v>13</v>
      </c>
      <c r="D1" s="85" t="s">
        <v>621</v>
      </c>
      <c r="E1" s="86" t="s">
        <v>622</v>
      </c>
      <c r="F1" s="87" t="s">
        <v>623</v>
      </c>
      <c r="G1" s="88" t="s">
        <v>624</v>
      </c>
      <c r="H1" s="88" t="s">
        <v>625</v>
      </c>
      <c r="I1" s="9" t="s">
        <v>626</v>
      </c>
      <c r="J1" s="9" t="s">
        <v>627</v>
      </c>
      <c r="K1" s="9" t="s">
        <v>628</v>
      </c>
      <c r="L1" s="9" t="s">
        <v>629</v>
      </c>
    </row>
    <row r="2" spans="1:13" ht="111" customHeight="1">
      <c r="A2" s="25" t="s">
        <v>486</v>
      </c>
      <c r="B2" s="83" t="s">
        <v>487</v>
      </c>
      <c r="C2" s="13" t="s">
        <v>488</v>
      </c>
      <c r="D2" s="98" t="s">
        <v>776</v>
      </c>
      <c r="E2" s="104" t="s">
        <v>777</v>
      </c>
      <c r="F2" s="104" t="s">
        <v>778</v>
      </c>
      <c r="L2" s="91" t="s">
        <v>779</v>
      </c>
      <c r="M2" t="s">
        <v>780</v>
      </c>
    </row>
    <row r="3" spans="1:13" ht="56.5" customHeight="1">
      <c r="B3" s="81"/>
      <c r="D3" s="102" t="s">
        <v>781</v>
      </c>
      <c r="E3" s="25"/>
      <c r="F3" s="25"/>
      <c r="L3" s="70"/>
    </row>
    <row r="4" spans="1:13" ht="99.65" customHeight="1">
      <c r="A4" s="26"/>
      <c r="B4" s="82"/>
      <c r="C4" s="26"/>
      <c r="D4" s="103" t="s">
        <v>782</v>
      </c>
      <c r="E4" s="34"/>
      <c r="F4" s="34"/>
      <c r="G4" s="26"/>
      <c r="H4" s="26"/>
      <c r="I4" s="26"/>
      <c r="J4" s="26"/>
      <c r="K4" s="26"/>
      <c r="L4" s="71"/>
    </row>
    <row r="5" spans="1:13" ht="71.5" customHeight="1">
      <c r="A5" s="25" t="s">
        <v>502</v>
      </c>
      <c r="B5" s="83" t="s">
        <v>487</v>
      </c>
      <c r="C5" s="13" t="s">
        <v>604</v>
      </c>
      <c r="D5" s="105" t="s">
        <v>783</v>
      </c>
      <c r="E5" s="104" t="s">
        <v>784</v>
      </c>
      <c r="F5" s="104" t="s">
        <v>785</v>
      </c>
      <c r="L5" s="70"/>
    </row>
    <row r="6" spans="1:13" ht="72" customHeight="1">
      <c r="B6" s="81"/>
      <c r="D6" s="102" t="s">
        <v>786</v>
      </c>
      <c r="L6" s="70"/>
    </row>
    <row r="7" spans="1:13" ht="99" customHeight="1">
      <c r="A7" s="26"/>
      <c r="B7" s="82"/>
      <c r="C7" s="26"/>
      <c r="D7" s="106" t="s">
        <v>787</v>
      </c>
      <c r="E7" s="26"/>
      <c r="F7" s="26"/>
      <c r="G7" s="26"/>
      <c r="H7" s="26"/>
      <c r="I7" s="26"/>
      <c r="J7" s="26"/>
      <c r="K7" s="26"/>
      <c r="L7" s="71"/>
    </row>
    <row r="8" spans="1:13" ht="78.650000000000006" customHeight="1">
      <c r="A8" s="25" t="s">
        <v>517</v>
      </c>
      <c r="B8" s="83" t="s">
        <v>487</v>
      </c>
      <c r="C8" s="13" t="s">
        <v>605</v>
      </c>
      <c r="D8" s="107" t="s">
        <v>788</v>
      </c>
      <c r="E8" s="108" t="s">
        <v>789</v>
      </c>
      <c r="L8" s="70"/>
    </row>
    <row r="9" spans="1:13" ht="53.5" customHeight="1">
      <c r="A9" s="26"/>
      <c r="B9" s="82"/>
      <c r="C9" s="26"/>
      <c r="D9" s="26"/>
      <c r="E9" s="109" t="s">
        <v>790</v>
      </c>
      <c r="F9" s="26"/>
      <c r="G9" s="26"/>
      <c r="H9" s="26"/>
      <c r="I9" s="26"/>
      <c r="J9" s="26"/>
      <c r="K9" s="26"/>
      <c r="L9" s="71"/>
    </row>
    <row r="10" spans="1:13" ht="97" customHeight="1">
      <c r="A10" s="25" t="s">
        <v>528</v>
      </c>
      <c r="B10" s="81" t="s">
        <v>487</v>
      </c>
      <c r="C10" s="15" t="s">
        <v>529</v>
      </c>
      <c r="D10" s="110" t="s">
        <v>791</v>
      </c>
      <c r="F10" s="108" t="s">
        <v>792</v>
      </c>
      <c r="L10" s="70"/>
    </row>
    <row r="11" spans="1:13" ht="42">
      <c r="B11" s="81"/>
      <c r="D11" s="111" t="s">
        <v>793</v>
      </c>
      <c r="F11" s="113" t="s">
        <v>794</v>
      </c>
      <c r="L11" s="70"/>
    </row>
    <row r="12" spans="1:13" ht="98">
      <c r="A12" s="26"/>
      <c r="B12" s="82"/>
      <c r="C12" s="26"/>
      <c r="D12" s="112" t="s">
        <v>795</v>
      </c>
      <c r="E12" s="26"/>
      <c r="F12" s="26"/>
      <c r="G12" s="26"/>
      <c r="H12" s="26"/>
      <c r="I12" s="26"/>
      <c r="J12" s="26"/>
      <c r="K12" s="26"/>
      <c r="L12" s="7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59D3E-FC04-42C4-834E-CB3ADB9A668B}">
  <dimension ref="A1:M4"/>
  <sheetViews>
    <sheetView zoomScale="70" zoomScaleNormal="90" workbookViewId="0">
      <selection activeCell="P5" sqref="P5"/>
    </sheetView>
  </sheetViews>
  <sheetFormatPr defaultRowHeight="15.5"/>
  <cols>
    <col min="2" max="2" width="22.84375" customWidth="1"/>
    <col min="3" max="3" width="49.53515625" customWidth="1"/>
    <col min="4" max="4" width="36.84375" customWidth="1"/>
    <col min="5" max="5" width="58.3046875" customWidth="1"/>
    <col min="6" max="6" width="53.3046875" customWidth="1"/>
    <col min="7" max="7" width="16.4609375" customWidth="1"/>
    <col min="8" max="8" width="10.765625" customWidth="1"/>
    <col min="9" max="9" width="16.53515625" customWidth="1"/>
    <col min="10" max="10" width="15.53515625" customWidth="1"/>
    <col min="11" max="11" width="15.765625" customWidth="1"/>
    <col min="12" max="12" width="16.53515625" customWidth="1"/>
  </cols>
  <sheetData>
    <row r="1" spans="1:13" s="5" customFormat="1" ht="55" customHeight="1">
      <c r="A1" s="84" t="s">
        <v>11</v>
      </c>
      <c r="B1" s="84" t="s">
        <v>12</v>
      </c>
      <c r="C1" s="84" t="s">
        <v>13</v>
      </c>
      <c r="D1" s="85" t="s">
        <v>621</v>
      </c>
      <c r="E1" s="86" t="s">
        <v>622</v>
      </c>
      <c r="F1" s="87" t="s">
        <v>623</v>
      </c>
      <c r="G1" s="88" t="s">
        <v>624</v>
      </c>
      <c r="H1" s="88" t="s">
        <v>625</v>
      </c>
      <c r="I1" s="9" t="s">
        <v>626</v>
      </c>
      <c r="J1" s="9" t="s">
        <v>627</v>
      </c>
      <c r="K1" s="9" t="s">
        <v>628</v>
      </c>
      <c r="L1" s="9" t="s">
        <v>629</v>
      </c>
    </row>
    <row r="2" spans="1:13" ht="135" customHeight="1">
      <c r="A2" s="44" t="s">
        <v>543</v>
      </c>
      <c r="B2" s="78" t="s">
        <v>544</v>
      </c>
      <c r="C2" s="89" t="s">
        <v>545</v>
      </c>
      <c r="D2" s="114" t="s">
        <v>796</v>
      </c>
      <c r="E2" s="114" t="s">
        <v>797</v>
      </c>
      <c r="F2" s="114" t="s">
        <v>798</v>
      </c>
      <c r="G2" s="101"/>
      <c r="H2" s="101"/>
      <c r="I2" s="116"/>
      <c r="J2" s="29"/>
      <c r="K2" s="29"/>
      <c r="L2" s="71"/>
      <c r="M2" t="s">
        <v>799</v>
      </c>
    </row>
    <row r="3" spans="1:13" ht="162.65" customHeight="1">
      <c r="A3" s="44" t="s">
        <v>800</v>
      </c>
      <c r="B3" s="78" t="s">
        <v>544</v>
      </c>
      <c r="C3" s="28" t="s">
        <v>552</v>
      </c>
      <c r="D3" s="114" t="s">
        <v>801</v>
      </c>
      <c r="E3" s="115" t="s">
        <v>802</v>
      </c>
      <c r="F3" s="114" t="s">
        <v>803</v>
      </c>
      <c r="G3" s="101"/>
      <c r="H3" s="101"/>
      <c r="I3" s="26"/>
      <c r="J3" s="29"/>
      <c r="K3" s="29"/>
      <c r="L3" s="71"/>
      <c r="M3" t="s">
        <v>799</v>
      </c>
    </row>
    <row r="4" spans="1:13" ht="88.5" customHeight="1">
      <c r="A4" s="44" t="s">
        <v>566</v>
      </c>
      <c r="B4" s="78" t="s">
        <v>544</v>
      </c>
      <c r="C4" s="90" t="s">
        <v>567</v>
      </c>
      <c r="D4" s="114" t="s">
        <v>804</v>
      </c>
      <c r="E4" s="29"/>
      <c r="F4" s="114" t="s">
        <v>805</v>
      </c>
      <c r="G4" s="101"/>
      <c r="H4" s="101"/>
      <c r="I4" s="29"/>
      <c r="J4" s="29"/>
      <c r="K4" s="29"/>
      <c r="L4" s="71"/>
      <c r="M4" t="s">
        <v>799</v>
      </c>
    </row>
  </sheetData>
  <dataValidations count="1">
    <dataValidation type="list" allowBlank="1" showInputMessage="1" showErrorMessage="1" sqref="G2:H4" xr:uid="{BE2CC766-550C-4A39-9A55-1D5EFF9F457F}">
      <formula1>$X$2:$Y$2</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B8491-3A62-43F9-AEB3-686C06652475}">
  <dimension ref="A1:W9"/>
  <sheetViews>
    <sheetView topLeftCell="H1" zoomScale="60" zoomScaleNormal="70" zoomScaleSheetLayoutView="40" workbookViewId="0">
      <selection activeCell="P5" sqref="P5"/>
    </sheetView>
  </sheetViews>
  <sheetFormatPr defaultRowHeight="15.5"/>
  <cols>
    <col min="1" max="1" width="22" customWidth="1"/>
    <col min="2" max="2" width="32.84375" customWidth="1"/>
    <col min="3" max="3" width="55.53515625" customWidth="1"/>
    <col min="4" max="5" width="20.4609375" customWidth="1"/>
    <col min="6" max="6" width="52.69140625" customWidth="1"/>
    <col min="7" max="7" width="13.07421875" bestFit="1" customWidth="1"/>
    <col min="8" max="8" width="10.765625" bestFit="1" customWidth="1"/>
    <col min="9" max="9" width="14.765625" customWidth="1"/>
    <col min="10" max="10" width="21.84375" customWidth="1"/>
    <col min="11" max="15" width="30.23046875" customWidth="1"/>
    <col min="16" max="16" width="48.53515625" customWidth="1"/>
  </cols>
  <sheetData>
    <row r="1" spans="1:23" ht="31">
      <c r="A1" s="4" t="s">
        <v>11</v>
      </c>
      <c r="B1" s="4" t="s">
        <v>12</v>
      </c>
      <c r="C1" s="4" t="s">
        <v>13</v>
      </c>
      <c r="D1" s="4"/>
      <c r="E1" s="4"/>
      <c r="G1" t="s">
        <v>14</v>
      </c>
      <c r="H1" t="s">
        <v>15</v>
      </c>
      <c r="J1" s="9" t="s">
        <v>16</v>
      </c>
      <c r="K1" s="9" t="s">
        <v>17</v>
      </c>
      <c r="L1" s="9" t="s">
        <v>21</v>
      </c>
      <c r="M1" s="9" t="s">
        <v>22</v>
      </c>
      <c r="N1" s="9" t="s">
        <v>26</v>
      </c>
      <c r="O1" s="9" t="s">
        <v>27</v>
      </c>
    </row>
    <row r="2" spans="1:23" ht="62">
      <c r="A2" s="4" t="s">
        <v>543</v>
      </c>
      <c r="B2" s="75" t="s">
        <v>544</v>
      </c>
      <c r="C2" s="12" t="s">
        <v>545</v>
      </c>
      <c r="D2" s="9" t="s">
        <v>547</v>
      </c>
      <c r="E2" s="9" t="str">
        <f>LEFT(D2,FIND("(",D2)-1)</f>
        <v>AI1</v>
      </c>
      <c r="F2" s="13" t="s">
        <v>548</v>
      </c>
      <c r="G2" s="13" t="str">
        <f>$E2&amp;J2</f>
        <v>AI1</v>
      </c>
      <c r="H2" s="13" t="str">
        <f>$E2&amp;K2</f>
        <v>AI1</v>
      </c>
      <c r="I2" s="92" t="s">
        <v>42</v>
      </c>
      <c r="L2" t="b">
        <f>IF(COUNTIFS(J$2:J$221,"Yes",$E$2:$E$221,$E2)=0,TRUE,FALSE)</f>
        <v>0</v>
      </c>
      <c r="M2" t="b">
        <f>IF(J2="Yes",IF(COUNTIFS(J$2:J$221,"Yes",$E$2:$E$221,$E2)&gt;1,TRUE,FALSE),FALSE)</f>
        <v>0</v>
      </c>
      <c r="N2" t="b">
        <f>IF(K2="Yes",IF(COUNTIFS(K$2:K$221,"Yes",$E$2:$E$221,$E2)&gt;1,TRUE,FALSE),FALSE)</f>
        <v>0</v>
      </c>
      <c r="O2" t="b">
        <f>IFERROR(_xlfn.LET(_xlpm.current,INDEX($I$2:$I$221,MATCH($E2&amp;"Yes",$G$2:$G$221,0)),_xlfn.LET(_xlpm.goal,INDEX($I$2:$I$221,MATCH($E2&amp;"Yes",$H$2:$H$221,0)),IF(OR(_xlpm.goal="Inadequate", AND(_xlpm.goal = "Adequate", OR(_xlpm.current = "Adequate", _xlpm.current = "Optimal "))),TRUE,FALSE))),FALSE)</f>
        <v>1</v>
      </c>
      <c r="P2" s="95" t="str">
        <f>_xlfn.LET(_xlpm.currentText,IF(OR(L2,M2),"- Please select exactly one current practice"&amp;CHAR(13),""),
_xlpm.goalsText,IF(N2,"- Please select exactly one goal"&amp;CHAR(13),""),
_xlpm.insufficientGoal,IF(O2,"- Note: selected goal is at same or lower level than current state"&amp;CHAR(13),""),
_xlpm.currentText&amp;"
"&amp;_xlpm.goalsText&amp;"
"&amp;_xlpm.insufficientGoal)</f>
        <v xml:space="preserve">
- Note: selected goal is at same or lower level than current state_x000D_</v>
      </c>
      <c r="W2" t="s">
        <v>39</v>
      </c>
    </row>
    <row r="3" spans="1:23" ht="62">
      <c r="A3" s="4"/>
      <c r="B3" s="75"/>
      <c r="D3" s="4" t="s">
        <v>549</v>
      </c>
      <c r="E3" s="4" t="str">
        <f t="shared" ref="E3:E9" si="0">LEFT(D3,FIND("(",D3)-1)</f>
        <v>AI1</v>
      </c>
      <c r="F3" s="13" t="s">
        <v>550</v>
      </c>
      <c r="G3" s="13" t="str">
        <f t="shared" ref="G3:G9" si="1">$E3&amp;J3</f>
        <v>AI1Yes</v>
      </c>
      <c r="H3" s="13" t="str">
        <f t="shared" ref="H3:H9" si="2">$E3&amp;K3</f>
        <v>AI1Yes</v>
      </c>
      <c r="I3" s="93" t="s">
        <v>69</v>
      </c>
      <c r="J3" t="s">
        <v>39</v>
      </c>
      <c r="K3" t="s">
        <v>39</v>
      </c>
      <c r="L3" t="b">
        <f t="shared" ref="L3:L9" si="3">IF(COUNTIFS(J$2:J$221,"Yes",$E$2:$E$221,$E3)=0,TRUE,FALSE)</f>
        <v>0</v>
      </c>
      <c r="M3" t="b">
        <f t="shared" ref="M3:N9" si="4">IF(J3="Yes",IF(COUNTIFS(J$2:J$221,"Yes",$E$2:$E$221,$E3)&gt;1,TRUE,FALSE),FALSE)</f>
        <v>0</v>
      </c>
      <c r="N3" t="b">
        <f t="shared" si="4"/>
        <v>0</v>
      </c>
      <c r="O3" t="b">
        <f t="shared" ref="O3:O9" si="5">IFERROR(_xlfn.LET(_xlpm.current,INDEX($I$2:$I$221,MATCH($E3&amp;"Yes",$G$2:$G$221,0)),_xlfn.LET(_xlpm.goal,INDEX($I$2:$I$221,MATCH($E3&amp;"Yes",$H$2:$H$221,0)),IF(OR(_xlpm.goal="Inadequate", AND(_xlpm.goal = "Adequate", OR(_xlpm.current = "Adequate", _xlpm.current = "Optimal "))),TRUE,FALSE))),FALSE)</f>
        <v>1</v>
      </c>
      <c r="P3" s="95" t="str">
        <f t="shared" ref="P3:P9" si="6">_xlfn.LET(_xlpm.currentText,IF(OR(L3,M3),"- Please select exactly one current practice"&amp;CHAR(13),""),
_xlpm.goalsText,IF(N3,"- Please select exactly one goal"&amp;CHAR(13),""),
_xlpm.insufficientGoal,IF(O3,"- Note: selected goal is at same or lower level than current state"&amp;CHAR(13),""),
_xlpm.currentText&amp;"
"&amp;_xlpm.goalsText&amp;"
"&amp;_xlpm.insufficientGoal)</f>
        <v xml:space="preserve">
- Note: selected goal is at same or lower level than current state_x000D_</v>
      </c>
    </row>
    <row r="4" spans="1:23" ht="62">
      <c r="A4" s="84"/>
      <c r="B4" s="77"/>
      <c r="C4" s="26"/>
      <c r="D4" s="84" t="s">
        <v>806</v>
      </c>
      <c r="E4" s="84" t="str">
        <f t="shared" si="0"/>
        <v>AI1</v>
      </c>
      <c r="F4" s="27" t="s">
        <v>552</v>
      </c>
      <c r="G4" s="13" t="str">
        <f t="shared" si="1"/>
        <v>AI1</v>
      </c>
      <c r="H4" s="13" t="str">
        <f t="shared" si="2"/>
        <v>AI1</v>
      </c>
      <c r="I4" s="94" t="s">
        <v>53</v>
      </c>
      <c r="J4" s="26"/>
      <c r="K4" s="26"/>
      <c r="L4" t="b">
        <f t="shared" si="3"/>
        <v>0</v>
      </c>
      <c r="M4" t="b">
        <f t="shared" si="4"/>
        <v>0</v>
      </c>
      <c r="N4" t="b">
        <f t="shared" si="4"/>
        <v>0</v>
      </c>
      <c r="O4" t="b">
        <f t="shared" si="5"/>
        <v>1</v>
      </c>
      <c r="P4" s="95" t="str">
        <f t="shared" si="6"/>
        <v xml:space="preserve">
- Note: selected goal is at same or lower level than current state_x000D_</v>
      </c>
    </row>
    <row r="5" spans="1:23" ht="93.65" customHeight="1">
      <c r="A5" s="4" t="s">
        <v>555</v>
      </c>
      <c r="B5" s="75" t="s">
        <v>600</v>
      </c>
      <c r="C5" s="13" t="s">
        <v>552</v>
      </c>
      <c r="D5" s="4" t="s">
        <v>807</v>
      </c>
      <c r="E5" s="4" t="str">
        <f t="shared" si="0"/>
        <v>A2</v>
      </c>
      <c r="F5" s="13" t="s">
        <v>559</v>
      </c>
      <c r="G5" s="13" t="str">
        <f t="shared" si="1"/>
        <v>A2Yes</v>
      </c>
      <c r="H5" s="13" t="str">
        <f t="shared" si="2"/>
        <v>A2</v>
      </c>
      <c r="I5" s="92" t="s">
        <v>42</v>
      </c>
      <c r="J5" t="s">
        <v>39</v>
      </c>
      <c r="L5" t="b">
        <f t="shared" si="3"/>
        <v>0</v>
      </c>
      <c r="M5" t="b">
        <f t="shared" si="4"/>
        <v>0</v>
      </c>
      <c r="N5" t="b">
        <f t="shared" si="4"/>
        <v>0</v>
      </c>
      <c r="O5" t="b">
        <f t="shared" si="5"/>
        <v>0</v>
      </c>
      <c r="P5" s="95" t="str">
        <f t="shared" si="6"/>
        <v xml:space="preserve">
</v>
      </c>
    </row>
    <row r="6" spans="1:23" ht="62">
      <c r="A6" s="16"/>
      <c r="B6" s="75"/>
      <c r="D6" s="4" t="s">
        <v>808</v>
      </c>
      <c r="E6" s="4" t="str">
        <f t="shared" si="0"/>
        <v>A2</v>
      </c>
      <c r="F6" s="13" t="s">
        <v>809</v>
      </c>
      <c r="G6" s="13" t="str">
        <f t="shared" si="1"/>
        <v>A2</v>
      </c>
      <c r="H6" s="13" t="str">
        <f t="shared" si="2"/>
        <v>A2</v>
      </c>
      <c r="I6" s="93" t="s">
        <v>69</v>
      </c>
      <c r="L6" t="b">
        <f t="shared" si="3"/>
        <v>0</v>
      </c>
      <c r="M6" t="b">
        <f t="shared" si="4"/>
        <v>0</v>
      </c>
      <c r="N6" t="b">
        <f t="shared" si="4"/>
        <v>0</v>
      </c>
      <c r="O6" t="b">
        <f t="shared" si="5"/>
        <v>0</v>
      </c>
      <c r="P6" s="95" t="str">
        <f t="shared" si="6"/>
        <v xml:space="preserve">
</v>
      </c>
    </row>
    <row r="7" spans="1:23" ht="79.5" customHeight="1">
      <c r="A7" s="43"/>
      <c r="B7" s="77"/>
      <c r="C7" s="26"/>
      <c r="D7" s="84" t="s">
        <v>810</v>
      </c>
      <c r="E7" s="84" t="str">
        <f t="shared" si="0"/>
        <v>A2</v>
      </c>
      <c r="F7" s="27" t="s">
        <v>563</v>
      </c>
      <c r="G7" s="13" t="str">
        <f t="shared" si="1"/>
        <v>A2</v>
      </c>
      <c r="H7" s="13" t="str">
        <f t="shared" si="2"/>
        <v>A2</v>
      </c>
      <c r="I7" s="94" t="s">
        <v>53</v>
      </c>
      <c r="J7" s="26"/>
      <c r="K7" s="26"/>
      <c r="L7" t="b">
        <f t="shared" si="3"/>
        <v>0</v>
      </c>
      <c r="M7" t="b">
        <f t="shared" si="4"/>
        <v>0</v>
      </c>
      <c r="N7" t="b">
        <f t="shared" si="4"/>
        <v>0</v>
      </c>
      <c r="O7" t="b">
        <f t="shared" si="5"/>
        <v>0</v>
      </c>
      <c r="P7" s="95" t="str">
        <f t="shared" si="6"/>
        <v xml:space="preserve">
</v>
      </c>
    </row>
    <row r="8" spans="1:23" ht="55.5" customHeight="1">
      <c r="A8" s="4" t="s">
        <v>566</v>
      </c>
      <c r="B8" s="75" t="s">
        <v>600</v>
      </c>
      <c r="C8" s="13" t="s">
        <v>567</v>
      </c>
      <c r="D8" s="4" t="s">
        <v>569</v>
      </c>
      <c r="E8" s="4" t="str">
        <f t="shared" si="0"/>
        <v>AI3</v>
      </c>
      <c r="F8" s="25" t="s">
        <v>570</v>
      </c>
      <c r="G8" s="13" t="str">
        <f t="shared" si="1"/>
        <v>AI3</v>
      </c>
      <c r="H8" s="13" t="str">
        <f t="shared" si="2"/>
        <v>AI3</v>
      </c>
      <c r="I8" s="92" t="s">
        <v>42</v>
      </c>
      <c r="L8" t="b">
        <f t="shared" si="3"/>
        <v>1</v>
      </c>
      <c r="M8" t="b">
        <f t="shared" si="4"/>
        <v>0</v>
      </c>
      <c r="N8" t="b">
        <f t="shared" si="4"/>
        <v>0</v>
      </c>
      <c r="O8" t="b">
        <f t="shared" si="5"/>
        <v>0</v>
      </c>
      <c r="P8" s="95" t="str">
        <f t="shared" si="6"/>
        <v xml:space="preserve">- Please select exactly one current practice_x000D_
</v>
      </c>
    </row>
    <row r="9" spans="1:23" ht="97" customHeight="1">
      <c r="A9" s="26"/>
      <c r="B9" s="77"/>
      <c r="C9" s="69"/>
      <c r="D9" s="84" t="s">
        <v>571</v>
      </c>
      <c r="E9" s="84" t="str">
        <f t="shared" si="0"/>
        <v>AI3</v>
      </c>
      <c r="F9" s="27" t="s">
        <v>572</v>
      </c>
      <c r="G9" s="13" t="str">
        <f t="shared" si="1"/>
        <v>AI3</v>
      </c>
      <c r="H9" s="13" t="str">
        <f t="shared" si="2"/>
        <v>AI3</v>
      </c>
      <c r="I9" s="94" t="s">
        <v>53</v>
      </c>
      <c r="J9" s="26"/>
      <c r="K9" s="26"/>
      <c r="L9" t="b">
        <f t="shared" si="3"/>
        <v>1</v>
      </c>
      <c r="M9" t="b">
        <f t="shared" si="4"/>
        <v>0</v>
      </c>
      <c r="N9" t="b">
        <f t="shared" si="4"/>
        <v>0</v>
      </c>
      <c r="O9" t="b">
        <f t="shared" si="5"/>
        <v>0</v>
      </c>
      <c r="P9" s="95" t="str">
        <f t="shared" si="6"/>
        <v xml:space="preserve">- Please select exactly one current practice_x000D_
</v>
      </c>
    </row>
  </sheetData>
  <dataValidations count="1">
    <dataValidation type="list" allowBlank="1" showInputMessage="1" showErrorMessage="1" sqref="J2:K9" xr:uid="{D9BB082C-81EC-4CB6-9002-61D73FD70CB6}">
      <formula1>$W$2:$X$2</formula1>
    </dataValidation>
  </dataValidation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D6700-C4D8-4255-BAA1-2E8013529443}">
  <dimension ref="A1:AG6"/>
  <sheetViews>
    <sheetView topLeftCell="H1" zoomScale="60" zoomScaleNormal="60" workbookViewId="0">
      <selection activeCell="P5" sqref="P5"/>
    </sheetView>
  </sheetViews>
  <sheetFormatPr defaultRowHeight="15.5"/>
  <cols>
    <col min="2" max="2" width="13.3046875" customWidth="1"/>
    <col min="3" max="3" width="40.07421875" customWidth="1"/>
    <col min="4" max="4" width="42.84375" customWidth="1"/>
    <col min="5" max="5" width="47.07421875" customWidth="1"/>
    <col min="6" max="6" width="40.23046875" customWidth="1"/>
    <col min="7" max="7" width="40.765625" customWidth="1"/>
    <col min="8" max="8" width="37.4609375" customWidth="1"/>
    <col min="9" max="9" width="29.53515625" customWidth="1"/>
    <col min="10" max="10" width="31.3046875" customWidth="1"/>
    <col min="11" max="11" width="51.53515625" customWidth="1"/>
    <col min="12" max="12" width="38.69140625" customWidth="1"/>
    <col min="13" max="13" width="27.69140625" customWidth="1"/>
    <col min="14" max="14" width="22.53515625" customWidth="1"/>
    <col min="15" max="15" width="19.23046875" customWidth="1"/>
    <col min="16" max="16" width="28.69140625" customWidth="1"/>
    <col min="17" max="17" width="29.07421875" customWidth="1"/>
    <col min="18" max="18" width="22.53515625" customWidth="1"/>
    <col min="27" max="33" width="9.23046875" customWidth="1"/>
  </cols>
  <sheetData>
    <row r="1" spans="1:33" ht="77.5" customHeight="1">
      <c r="A1" s="4" t="s">
        <v>11</v>
      </c>
      <c r="B1" s="4" t="s">
        <v>12</v>
      </c>
      <c r="C1" s="4" t="s">
        <v>13</v>
      </c>
      <c r="D1" s="192" t="s">
        <v>621</v>
      </c>
      <c r="E1" s="192"/>
      <c r="F1" s="192"/>
      <c r="G1" s="190" t="s">
        <v>622</v>
      </c>
      <c r="H1" s="190"/>
      <c r="I1" s="190"/>
      <c r="J1" s="190"/>
      <c r="K1" s="191" t="s">
        <v>623</v>
      </c>
      <c r="L1" s="191"/>
      <c r="M1" s="9" t="s">
        <v>811</v>
      </c>
      <c r="N1" s="9" t="s">
        <v>625</v>
      </c>
      <c r="O1" s="9" t="s">
        <v>626</v>
      </c>
      <c r="P1" s="9" t="s">
        <v>627</v>
      </c>
      <c r="Q1" s="9" t="s">
        <v>628</v>
      </c>
      <c r="R1" s="9" t="s">
        <v>629</v>
      </c>
    </row>
    <row r="2" spans="1:33" ht="129.65" customHeight="1">
      <c r="A2" s="5" t="s">
        <v>33</v>
      </c>
      <c r="B2" s="5" t="s">
        <v>34</v>
      </c>
      <c r="C2" s="21" t="s">
        <v>35</v>
      </c>
      <c r="D2" s="22" t="s">
        <v>812</v>
      </c>
      <c r="E2" s="22" t="s">
        <v>813</v>
      </c>
      <c r="F2" s="22" t="s">
        <v>814</v>
      </c>
      <c r="G2" s="14"/>
      <c r="H2" s="14"/>
      <c r="I2" s="14"/>
      <c r="J2" s="14"/>
      <c r="K2" s="23" t="s">
        <v>815</v>
      </c>
      <c r="L2" s="14"/>
      <c r="M2" s="24" t="s">
        <v>816</v>
      </c>
      <c r="O2" s="15" t="s">
        <v>817</v>
      </c>
      <c r="P2" s="20" t="s">
        <v>818</v>
      </c>
      <c r="R2" s="25" t="s">
        <v>819</v>
      </c>
      <c r="AB2" t="s">
        <v>820</v>
      </c>
      <c r="AC2" t="s">
        <v>816</v>
      </c>
      <c r="AD2" t="s">
        <v>821</v>
      </c>
      <c r="AE2" t="s">
        <v>598</v>
      </c>
    </row>
    <row r="3" spans="1:33" ht="94" customHeight="1">
      <c r="A3" s="5" t="s">
        <v>58</v>
      </c>
      <c r="B3" s="5" t="s">
        <v>34</v>
      </c>
      <c r="C3" s="21" t="s">
        <v>59</v>
      </c>
      <c r="D3" s="20" t="s">
        <v>822</v>
      </c>
      <c r="E3" s="20" t="s">
        <v>823</v>
      </c>
      <c r="F3" s="20" t="s">
        <v>824</v>
      </c>
      <c r="G3" s="20" t="s">
        <v>825</v>
      </c>
      <c r="H3" s="20" t="s">
        <v>826</v>
      </c>
      <c r="I3" s="20" t="s">
        <v>827</v>
      </c>
      <c r="J3" s="14"/>
      <c r="K3" s="14"/>
      <c r="L3" s="14"/>
      <c r="M3" s="24" t="s">
        <v>828</v>
      </c>
      <c r="AB3" t="s">
        <v>820</v>
      </c>
      <c r="AC3" t="s">
        <v>816</v>
      </c>
      <c r="AD3" t="s">
        <v>821</v>
      </c>
      <c r="AE3" t="s">
        <v>598</v>
      </c>
      <c r="AF3" t="s">
        <v>829</v>
      </c>
      <c r="AG3" t="s">
        <v>828</v>
      </c>
    </row>
    <row r="4" spans="1:33" s="14" customFormat="1" ht="119.5" customHeight="1">
      <c r="A4" s="5" t="s">
        <v>76</v>
      </c>
      <c r="B4" s="5" t="s">
        <v>34</v>
      </c>
      <c r="C4" s="21" t="s">
        <v>77</v>
      </c>
      <c r="D4" s="20" t="s">
        <v>830</v>
      </c>
      <c r="E4" s="20" t="s">
        <v>831</v>
      </c>
      <c r="G4" s="20" t="s">
        <v>832</v>
      </c>
      <c r="H4" s="20" t="s">
        <v>833</v>
      </c>
      <c r="I4" s="20" t="s">
        <v>834</v>
      </c>
      <c r="J4" s="20" t="s">
        <v>835</v>
      </c>
      <c r="M4" s="24" t="s">
        <v>820</v>
      </c>
      <c r="AB4" t="s">
        <v>820</v>
      </c>
      <c r="AC4" t="s">
        <v>816</v>
      </c>
      <c r="AD4" t="s">
        <v>821</v>
      </c>
      <c r="AE4" t="s">
        <v>598</v>
      </c>
      <c r="AF4" t="s">
        <v>829</v>
      </c>
      <c r="AG4" t="s">
        <v>828</v>
      </c>
    </row>
    <row r="5" spans="1:33" ht="115" customHeight="1">
      <c r="A5" s="5" t="s">
        <v>93</v>
      </c>
      <c r="B5" s="5" t="s">
        <v>34</v>
      </c>
      <c r="C5" s="21" t="s">
        <v>646</v>
      </c>
      <c r="D5" s="20" t="s">
        <v>836</v>
      </c>
      <c r="E5" s="14"/>
      <c r="F5" s="14"/>
      <c r="G5" s="20" t="s">
        <v>837</v>
      </c>
      <c r="H5" s="14"/>
      <c r="I5" s="14"/>
      <c r="J5" s="14"/>
      <c r="K5" s="20" t="s">
        <v>838</v>
      </c>
      <c r="L5" s="20" t="s">
        <v>839</v>
      </c>
      <c r="M5" s="24" t="s">
        <v>820</v>
      </c>
      <c r="AB5" t="s">
        <v>820</v>
      </c>
      <c r="AC5" t="s">
        <v>816</v>
      </c>
      <c r="AD5" t="s">
        <v>821</v>
      </c>
      <c r="AE5" t="s">
        <v>598</v>
      </c>
    </row>
    <row r="6" spans="1:33" ht="115.5" customHeight="1">
      <c r="A6" s="5" t="s">
        <v>106</v>
      </c>
      <c r="B6" s="5" t="s">
        <v>34</v>
      </c>
      <c r="C6" s="21" t="s">
        <v>107</v>
      </c>
      <c r="D6" s="20" t="s">
        <v>840</v>
      </c>
      <c r="E6" s="20" t="s">
        <v>841</v>
      </c>
      <c r="G6" s="20" t="s">
        <v>842</v>
      </c>
      <c r="K6" s="20" t="s">
        <v>843</v>
      </c>
      <c r="M6" s="24" t="s">
        <v>820</v>
      </c>
      <c r="AB6" t="s">
        <v>820</v>
      </c>
      <c r="AC6" t="s">
        <v>816</v>
      </c>
      <c r="AD6" t="s">
        <v>821</v>
      </c>
      <c r="AE6" t="s">
        <v>598</v>
      </c>
    </row>
  </sheetData>
  <mergeCells count="3">
    <mergeCell ref="G1:J1"/>
    <mergeCell ref="K1:L1"/>
    <mergeCell ref="D1:F1"/>
  </mergeCells>
  <conditionalFormatting sqref="M2">
    <cfRule type="containsText" dxfId="16" priority="23" operator="containsText" text="D">
      <formula>NOT(ISERROR(SEARCH("D",M2)))</formula>
    </cfRule>
    <cfRule type="containsText" dxfId="15" priority="24" operator="containsText" text="B">
      <formula>NOT(ISERROR(SEARCH("B",M2)))</formula>
    </cfRule>
    <cfRule type="containsText" dxfId="14" priority="25" operator="containsText" text="A">
      <formula>NOT(ISERROR(SEARCH("A",M2)))</formula>
    </cfRule>
  </conditionalFormatting>
  <conditionalFormatting sqref="M2:M3">
    <cfRule type="containsText" dxfId="13" priority="19" operator="containsText" text="C">
      <formula>NOT(ISERROR(SEARCH("C",M2)))</formula>
    </cfRule>
  </conditionalFormatting>
  <conditionalFormatting sqref="M3:M4">
    <cfRule type="containsText" dxfId="12" priority="9" operator="containsText" text="F">
      <formula>NOT(ISERROR(SEARCH("F",M3)))</formula>
    </cfRule>
    <cfRule type="containsText" dxfId="11" priority="10" operator="containsText" text="E">
      <formula>NOT(ISERROR(SEARCH("E",M3)))</formula>
    </cfRule>
    <cfRule type="containsText" dxfId="10" priority="11" operator="containsText" text="D">
      <formula>NOT(ISERROR(SEARCH("D",M3)))</formula>
    </cfRule>
    <cfRule type="containsText" dxfId="9" priority="13" operator="containsText" text="B">
      <formula>NOT(ISERROR(SEARCH("B",M3)))</formula>
    </cfRule>
    <cfRule type="containsText" dxfId="8" priority="14" operator="containsText" text="A">
      <formula>NOT(ISERROR(SEARCH("A",M3)))</formula>
    </cfRule>
  </conditionalFormatting>
  <conditionalFormatting sqref="M4">
    <cfRule type="containsText" dxfId="7" priority="12" operator="containsText" text="C">
      <formula>NOT(ISERROR(SEARCH("C",M4)))</formula>
    </cfRule>
  </conditionalFormatting>
  <conditionalFormatting sqref="M5">
    <cfRule type="containsText" dxfId="6" priority="6" operator="containsText" text="C">
      <formula>NOT(ISERROR(SEARCH("C",M5)))</formula>
    </cfRule>
    <cfRule type="containsText" dxfId="5" priority="7" operator="containsText" text="B">
      <formula>NOT(ISERROR(SEARCH("B",M5)))</formula>
    </cfRule>
    <cfRule type="containsText" dxfId="4" priority="8" operator="containsText" text="A">
      <formula>NOT(ISERROR(SEARCH("A",M5)))</formula>
    </cfRule>
  </conditionalFormatting>
  <conditionalFormatting sqref="M5:M6">
    <cfRule type="containsText" dxfId="3" priority="1" operator="containsText" text="D">
      <formula>NOT(ISERROR(SEARCH("D",M5)))</formula>
    </cfRule>
  </conditionalFormatting>
  <conditionalFormatting sqref="M6">
    <cfRule type="containsText" dxfId="2" priority="2" operator="containsText" text="C">
      <formula>NOT(ISERROR(SEARCH("C",M6)))</formula>
    </cfRule>
    <cfRule type="containsText" dxfId="1" priority="3" operator="containsText" text="B">
      <formula>NOT(ISERROR(SEARCH("B",M6)))</formula>
    </cfRule>
    <cfRule type="containsText" dxfId="0" priority="4" operator="containsText" text="A">
      <formula>NOT(ISERROR(SEARCH("A",M6)))</formula>
    </cfRule>
  </conditionalFormatting>
  <dataValidations count="5">
    <dataValidation type="list" allowBlank="1" showInputMessage="1" showErrorMessage="1" sqref="M2" xr:uid="{8309B185-D11E-450D-9133-FC82635FB9D2}">
      <formula1>$AB$2:$AE$2</formula1>
    </dataValidation>
    <dataValidation type="list" allowBlank="1" showInputMessage="1" showErrorMessage="1" sqref="M3" xr:uid="{EF595434-53E7-42A8-A8A8-C2D8AD985AF4}">
      <formula1>$AB$3:$AG$3</formula1>
    </dataValidation>
    <dataValidation type="list" allowBlank="1" showInputMessage="1" showErrorMessage="1" sqref="M4" xr:uid="{CF18BC68-624F-4FBC-B3D7-709358862316}">
      <formula1>$AB$4:$AG$4</formula1>
    </dataValidation>
    <dataValidation type="list" allowBlank="1" showInputMessage="1" showErrorMessage="1" sqref="M5" xr:uid="{C7E7864A-8E88-4A48-8C40-81B695C2E23F}">
      <formula1>$AB$5:$AE$5</formula1>
    </dataValidation>
    <dataValidation type="list" allowBlank="1" showInputMessage="1" showErrorMessage="1" sqref="M6" xr:uid="{E757396C-1BAD-4A0A-9D17-4952CF507DC4}">
      <formula1>$AB$6:$AE$6</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987791BF95274BA47AB4C3C4EF0B69" ma:contentTypeVersion="5" ma:contentTypeDescription="Create a new document." ma:contentTypeScope="" ma:versionID="8d5411b82356adee8baa5000b6e8450d">
  <xsd:schema xmlns:xsd="http://www.w3.org/2001/XMLSchema" xmlns:xs="http://www.w3.org/2001/XMLSchema" xmlns:p="http://schemas.microsoft.com/office/2006/metadata/properties" xmlns:ns1="http://schemas.microsoft.com/sharepoint/v3" xmlns:ns2="7063776f-8020-42c0-9e03-83cd8894d9f9" xmlns:ns3="c5101193-3056-4c7b-9624-9081cdb3cd2e" targetNamespace="http://schemas.microsoft.com/office/2006/metadata/properties" ma:root="true" ma:fieldsID="02d20534745b7fb9f9fd7b4a4cc378cf" ns1:_="" ns2:_="" ns3:_="">
    <xsd:import namespace="http://schemas.microsoft.com/sharepoint/v3"/>
    <xsd:import namespace="7063776f-8020-42c0-9e03-83cd8894d9f9"/>
    <xsd:import namespace="c5101193-3056-4c7b-9624-9081cdb3cd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63776f-8020-42c0-9e03-83cd8894d9f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5101193-3056-4c7b-9624-9081cdb3cd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dlc_DocId xmlns="7063776f-8020-42c0-9e03-83cd8894d9f9">FRDD4HH623S3-20319785-115</_dlc_DocId>
    <_dlc_DocIdUrl xmlns="7063776f-8020-42c0-9e03-83cd8894d9f9">
      <Url>https://nationalarchivesuk.sharepoint.com/sites/GOV_Guidan/_layouts/15/DocIdRedir.aspx?ID=FRDD4HH623S3-20319785-115</Url>
      <Description>FRDD4HH623S3-20319785-115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DC2D884-FB2A-4A2A-BF6B-9550058BB16C}"/>
</file>

<file path=customXml/itemProps2.xml><?xml version="1.0" encoding="utf-8"?>
<ds:datastoreItem xmlns:ds="http://schemas.openxmlformats.org/officeDocument/2006/customXml" ds:itemID="{9BFFC7F8-3F80-4A02-896D-1AA7E3CC573A}">
  <ds:schemaRefs>
    <ds:schemaRef ds:uri="http://schemas.microsoft.com/sharepoint/v3/contenttype/forms"/>
  </ds:schemaRefs>
</ds:datastoreItem>
</file>

<file path=customXml/itemProps3.xml><?xml version="1.0" encoding="utf-8"?>
<ds:datastoreItem xmlns:ds="http://schemas.openxmlformats.org/officeDocument/2006/customXml" ds:itemID="{C7C5226B-255A-42BC-9BF9-804E2652614D}">
  <ds:schemaRefs>
    <ds:schemaRef ds:uri="http://schemas.microsoft.com/office/2006/metadata/properties"/>
    <ds:schemaRef ds:uri="http://schemas.microsoft.com/office/infopath/2007/PartnerControls"/>
    <ds:schemaRef ds:uri="http://schemas.microsoft.com/sharepoint/v3"/>
  </ds:schemaRefs>
</ds:datastoreItem>
</file>

<file path=customXml/itemProps4.xml><?xml version="1.0" encoding="utf-8"?>
<ds:datastoreItem xmlns:ds="http://schemas.openxmlformats.org/officeDocument/2006/customXml" ds:itemID="{772D82A7-5DCF-46A4-94B3-1DFAA2F3B60F}"/>
</file>

<file path=docMetadata/LabelInfo.xml><?xml version="1.0" encoding="utf-8"?>
<clbl:labelList xmlns:clbl="http://schemas.microsoft.com/office/2020/mipLabelMetadata">
  <clbl:label id="{61c22e59-6e76-40e7-9277-37c464fc6354}"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Introduction</vt:lpstr>
      <vt:lpstr>Organisational Details</vt:lpstr>
      <vt:lpstr>Governance</vt:lpstr>
      <vt:lpstr>Provisioning</vt:lpstr>
      <vt:lpstr>Permissions</vt:lpstr>
      <vt:lpstr>Retention</vt:lpstr>
      <vt:lpstr>Disposition Review</vt:lpstr>
      <vt:lpstr>Artificial Intelligence</vt:lpstr>
      <vt:lpstr>Consolidated responses</vt:lpstr>
      <vt:lpstr>Summary</vt:lpstr>
      <vt:lpstr>Sheet2</vt:lpstr>
      <vt:lpstr>1. Governance </vt:lpstr>
      <vt:lpstr>2. Provisioning</vt:lpstr>
      <vt:lpstr>3. Permissions</vt:lpstr>
      <vt:lpstr>4. Retention</vt:lpstr>
      <vt:lpstr>5. Disposition Review</vt:lpstr>
      <vt:lpstr>6. AI</vt:lpstr>
      <vt:lpstr>NEW FORMAT</vt:lpstr>
      <vt:lpstr>Sheet1</vt:lpstr>
    </vt:vector>
  </TitlesOfParts>
  <Manager/>
  <Company>The National Archives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Tanton, Matthew</dc:creator>
  <cp:keywords/>
  <dc:description/>
  <cp:lastModifiedBy>Matthew Tanton</cp:lastModifiedBy>
  <cp:revision/>
  <dcterms:created xsi:type="dcterms:W3CDTF">2025-09-02T09:21:25Z</dcterms:created>
  <dcterms:modified xsi:type="dcterms:W3CDTF">2026-03-26T16:23:08Z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0x010100B4987791BF95274BA47AB4C3C4EF0B69</vt:lpwstr>
  </property>
  <property fmtid="{D5CDD505-2E9C-101B-9397-08002B2CF9AE}" pid="3" name="_dlc_DocIdItemGuid">
    <vt:lpwstr>6586bfab-7728-4e50-8fc2-4d85991336b9</vt:lpwstr>
  </property>
</Properties>
</file>